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workbookProtection workbookPassword="CF7F" lockStructure="1"/>
  <bookViews>
    <workbookView xWindow="0" yWindow="360" windowWidth="13110" windowHeight="11730" tabRatio="821"/>
  </bookViews>
  <sheets>
    <sheet name="Presentación" sheetId="14" r:id="rId1"/>
    <sheet name="Medidas de frecuencia" sheetId="11" r:id="rId2"/>
    <sheet name="SVMT códigos" sheetId="12" state="hidden" r:id="rId3"/>
    <sheet name="Medidas de comparación" sheetId="13" r:id="rId4"/>
  </sheets>
  <definedNames>
    <definedName name="incipiente">'SVMT códigos'!$A$2:$A$9</definedName>
    <definedName name="Tiempo">'SVMT códigos'!$A$2:$A$9</definedName>
  </definedNames>
  <calcPr calcId="145621"/>
</workbook>
</file>

<file path=xl/calcChain.xml><?xml version="1.0" encoding="utf-8"?>
<calcChain xmlns="http://schemas.openxmlformats.org/spreadsheetml/2006/main">
  <c r="F34" i="13" l="1"/>
  <c r="F29" i="13" l="1"/>
  <c r="F26" i="13"/>
  <c r="F21" i="13"/>
  <c r="F18" i="13"/>
  <c r="D56" i="13" l="1"/>
  <c r="E56" i="13" s="1"/>
  <c r="D55" i="13"/>
  <c r="C55" i="13"/>
  <c r="E30" i="13"/>
  <c r="D30" i="13"/>
  <c r="D27" i="13"/>
  <c r="D22" i="13"/>
  <c r="D19" i="13"/>
  <c r="E9" i="13"/>
  <c r="D9" i="13"/>
  <c r="F8" i="13"/>
  <c r="F7" i="13"/>
  <c r="E48" i="11"/>
  <c r="E47" i="11"/>
  <c r="D56" i="11"/>
  <c r="D55" i="11"/>
  <c r="D29" i="11"/>
  <c r="D14" i="13" l="1"/>
  <c r="E41" i="13"/>
  <c r="F30" i="13"/>
  <c r="G30" i="13"/>
  <c r="E55" i="11"/>
  <c r="D57" i="13"/>
  <c r="E22" i="13"/>
  <c r="E68" i="13"/>
  <c r="D15" i="13"/>
  <c r="E55" i="13"/>
  <c r="F9" i="13"/>
  <c r="B15" i="13" s="1"/>
  <c r="D13" i="13"/>
  <c r="D16" i="13"/>
  <c r="E19" i="13"/>
  <c r="E20" i="13" s="1"/>
  <c r="C57" i="13"/>
  <c r="D52" i="11"/>
  <c r="D28" i="11"/>
  <c r="F19" i="13" l="1"/>
  <c r="G19" i="13"/>
  <c r="F22" i="13"/>
  <c r="E23" i="13"/>
  <c r="G22" i="13"/>
  <c r="E27" i="13"/>
  <c r="E28" i="13" s="1"/>
  <c r="E35" i="13"/>
  <c r="C47" i="13"/>
  <c r="B13" i="13"/>
  <c r="E57" i="13"/>
  <c r="D61" i="13" s="1"/>
  <c r="D65" i="13" s="1"/>
  <c r="E21" i="11"/>
  <c r="E20" i="11"/>
  <c r="F35" i="13" l="1"/>
  <c r="G35" i="13"/>
  <c r="G27" i="13"/>
  <c r="F27" i="13"/>
  <c r="C60" i="13"/>
  <c r="C61" i="13"/>
  <c r="C64" i="13"/>
  <c r="E61" i="13"/>
  <c r="E49" i="13"/>
  <c r="E39" i="13"/>
  <c r="E43" i="13"/>
  <c r="D60" i="13"/>
  <c r="E28" i="11"/>
  <c r="D25" i="11" s="1"/>
  <c r="C11" i="11"/>
  <c r="D42" i="11"/>
  <c r="C15" i="11"/>
  <c r="C42" i="11"/>
  <c r="D15" i="11"/>
  <c r="E58" i="11" l="1"/>
  <c r="E57" i="11"/>
  <c r="C62" i="13"/>
  <c r="C65" i="13"/>
  <c r="D62" i="13"/>
  <c r="D64" i="13"/>
  <c r="C66" i="13" s="1"/>
  <c r="E62" i="13"/>
  <c r="E60" i="13"/>
  <c r="C68" i="13"/>
  <c r="C13" i="11"/>
  <c r="D13" i="11"/>
  <c r="E31" i="11" l="1"/>
  <c r="E30" i="11"/>
</calcChain>
</file>

<file path=xl/sharedStrings.xml><?xml version="1.0" encoding="utf-8"?>
<sst xmlns="http://schemas.openxmlformats.org/spreadsheetml/2006/main" count="90" uniqueCount="74">
  <si>
    <t>Arbol de probabilidades</t>
  </si>
  <si>
    <t>Condición</t>
  </si>
  <si>
    <t>Evento</t>
  </si>
  <si>
    <t>condiciones de aplicación</t>
  </si>
  <si>
    <t>casos encontrados</t>
  </si>
  <si>
    <t>tamaño de la muestra</t>
  </si>
  <si>
    <t>desde</t>
  </si>
  <si>
    <t>hasta</t>
  </si>
  <si>
    <t>Normal</t>
  </si>
  <si>
    <t>OBSERVADOS</t>
  </si>
  <si>
    <t>ESPERADOS</t>
  </si>
  <si>
    <r>
      <t>Probabilidad chi</t>
    </r>
    <r>
      <rPr>
        <b/>
        <sz val="10"/>
        <rFont val="Times New Roman"/>
        <family val="1"/>
      </rPr>
      <t>²</t>
    </r>
  </si>
  <si>
    <t xml:space="preserve"> chi²</t>
  </si>
  <si>
    <t>chi² PARA DOS PROPORCIONES</t>
  </si>
  <si>
    <t>Intervalo de confianza de una proporción</t>
  </si>
  <si>
    <t>% de precisión del intervalo</t>
  </si>
  <si>
    <t>Incidencia acumulada</t>
  </si>
  <si>
    <r>
      <t xml:space="preserve">• </t>
    </r>
    <r>
      <rPr>
        <b/>
        <sz val="10"/>
        <rFont val="Arial"/>
        <family val="2"/>
      </rPr>
      <t xml:space="preserve">La incidencia acumulada (IA) </t>
    </r>
    <r>
      <rPr>
        <sz val="10"/>
        <rFont val="Arial"/>
        <family val="2"/>
      </rPr>
      <t>es la proporción de una población de individuos sanos, definida al comienzo, que desarrollan la enfermedad a lo largo de un periodo de tiempo concreto.</t>
    </r>
  </si>
  <si>
    <t>anual</t>
  </si>
  <si>
    <t>semanal</t>
  </si>
  <si>
    <t>mensual</t>
  </si>
  <si>
    <t>semestral</t>
  </si>
  <si>
    <t xml:space="preserve"> Número de casos nuevos en período de tiempo</t>
  </si>
  <si>
    <t xml:space="preserve"> Número de personas al inicio del período estudiado.</t>
  </si>
  <si>
    <t xml:space="preserve"> Período estudiado</t>
  </si>
  <si>
    <t>Prevalencia</t>
  </si>
  <si>
    <t xml:space="preserve"> Número de personas en ese momento.</t>
  </si>
  <si>
    <t xml:space="preserve"> Número de casos con la condición en un momento dado.</t>
  </si>
  <si>
    <r>
      <rPr>
        <b/>
        <sz val="10"/>
        <rFont val="Arial"/>
        <family val="2"/>
      </rPr>
      <t xml:space="preserve">• La Prevalencia (P) </t>
    </r>
    <r>
      <rPr>
        <sz val="10"/>
        <rFont val="Arial"/>
        <family val="2"/>
      </rPr>
      <t xml:space="preserve">es una proporción que indica el número de casos (tanto antiguos como nuevos) de una determinada enfermedad o condición que existen en un colectivo en un determinado momento. </t>
    </r>
  </si>
  <si>
    <t>semana</t>
  </si>
  <si>
    <t>mes</t>
  </si>
  <si>
    <t>semestre</t>
  </si>
  <si>
    <t>año</t>
  </si>
  <si>
    <t>diario</t>
  </si>
  <si>
    <t>día</t>
  </si>
  <si>
    <t xml:space="preserve"> </t>
  </si>
  <si>
    <t>Riesgo Relativo. Razón de Incidencias.</t>
  </si>
  <si>
    <t>Total</t>
  </si>
  <si>
    <r>
      <t>p(</t>
    </r>
    <r>
      <rPr>
        <b/>
        <sz val="10"/>
        <rFont val="MS Reference Sans Serif"/>
        <family val="2"/>
      </rPr>
      <t>E</t>
    </r>
    <r>
      <rPr>
        <sz val="10"/>
        <rFont val="MS Reference Sans Serif"/>
        <family val="2"/>
      </rPr>
      <t>)</t>
    </r>
  </si>
  <si>
    <r>
      <t>p(</t>
    </r>
    <r>
      <rPr>
        <b/>
        <sz val="10"/>
        <rFont val="MS Reference Sans Serif"/>
        <family val="2"/>
      </rPr>
      <t>nE</t>
    </r>
    <r>
      <rPr>
        <sz val="10"/>
        <rFont val="MS Reference Sans Serif"/>
        <family val="2"/>
      </rPr>
      <t>)</t>
    </r>
  </si>
  <si>
    <r>
      <t>p(</t>
    </r>
    <r>
      <rPr>
        <b/>
        <sz val="10"/>
        <rFont val="MS Reference Sans Serif"/>
        <family val="2"/>
      </rPr>
      <t xml:space="preserve">C </t>
    </r>
    <r>
      <rPr>
        <sz val="10"/>
        <rFont val="MS Reference Sans Serif"/>
        <family val="2"/>
      </rPr>
      <t xml:space="preserve">| </t>
    </r>
    <r>
      <rPr>
        <b/>
        <sz val="10"/>
        <rFont val="MS Reference Sans Serif"/>
        <family val="2"/>
      </rPr>
      <t>E</t>
    </r>
    <r>
      <rPr>
        <sz val="10"/>
        <rFont val="MS Reference Sans Serif"/>
        <family val="2"/>
      </rPr>
      <t>)</t>
    </r>
  </si>
  <si>
    <r>
      <t>p(</t>
    </r>
    <r>
      <rPr>
        <b/>
        <sz val="10"/>
        <rFont val="MS Reference Sans Serif"/>
        <family val="2"/>
      </rPr>
      <t>nC</t>
    </r>
    <r>
      <rPr>
        <sz val="10"/>
        <rFont val="MS Reference Sans Serif"/>
        <family val="2"/>
      </rPr>
      <t xml:space="preserve"> | </t>
    </r>
    <r>
      <rPr>
        <b/>
        <sz val="10"/>
        <rFont val="MS Reference Sans Serif"/>
        <family val="2"/>
      </rPr>
      <t>E</t>
    </r>
    <r>
      <rPr>
        <sz val="10"/>
        <rFont val="MS Reference Sans Serif"/>
        <family val="2"/>
      </rPr>
      <t>)</t>
    </r>
  </si>
  <si>
    <r>
      <t>p(</t>
    </r>
    <r>
      <rPr>
        <b/>
        <sz val="10"/>
        <rFont val="MS Reference Sans Serif"/>
        <family val="2"/>
      </rPr>
      <t>C</t>
    </r>
    <r>
      <rPr>
        <sz val="10"/>
        <rFont val="MS Reference Sans Serif"/>
        <family val="2"/>
      </rPr>
      <t xml:space="preserve"> | </t>
    </r>
    <r>
      <rPr>
        <b/>
        <sz val="10"/>
        <rFont val="MS Reference Sans Serif"/>
        <family val="2"/>
      </rPr>
      <t>nE</t>
    </r>
    <r>
      <rPr>
        <sz val="10"/>
        <rFont val="MS Reference Sans Serif"/>
        <family val="2"/>
      </rPr>
      <t>)</t>
    </r>
  </si>
  <si>
    <r>
      <t>p(</t>
    </r>
    <r>
      <rPr>
        <b/>
        <sz val="10"/>
        <rFont val="MS Reference Sans Serif"/>
        <family val="2"/>
      </rPr>
      <t>nC</t>
    </r>
    <r>
      <rPr>
        <sz val="10"/>
        <rFont val="MS Reference Sans Serif"/>
        <family val="2"/>
      </rPr>
      <t xml:space="preserve"> | </t>
    </r>
    <r>
      <rPr>
        <b/>
        <sz val="10"/>
        <rFont val="MS Reference Sans Serif"/>
        <family val="2"/>
      </rPr>
      <t>nE</t>
    </r>
    <r>
      <rPr>
        <sz val="10"/>
        <rFont val="MS Reference Sans Serif"/>
        <family val="2"/>
      </rPr>
      <t>)</t>
    </r>
  </si>
  <si>
    <r>
      <rPr>
        <b/>
        <sz val="10"/>
        <rFont val="Arial"/>
        <family val="2"/>
      </rPr>
      <t>C</t>
    </r>
    <r>
      <rPr>
        <sz val="10"/>
        <rFont val="Arial"/>
        <family val="2"/>
      </rPr>
      <t xml:space="preserve">asos </t>
    </r>
  </si>
  <si>
    <r>
      <rPr>
        <b/>
        <sz val="10"/>
        <rFont val="Arial"/>
        <family val="2"/>
      </rPr>
      <t>N</t>
    </r>
    <r>
      <rPr>
        <sz val="10"/>
        <rFont val="Arial"/>
        <family val="2"/>
      </rPr>
      <t xml:space="preserve">o </t>
    </r>
    <r>
      <rPr>
        <b/>
        <sz val="10"/>
        <rFont val="Arial"/>
        <family val="2"/>
      </rPr>
      <t>C</t>
    </r>
    <r>
      <rPr>
        <sz val="10"/>
        <rFont val="Arial"/>
        <family val="2"/>
      </rPr>
      <t>asos</t>
    </r>
  </si>
  <si>
    <r>
      <rPr>
        <b/>
        <sz val="10"/>
        <rFont val="Arial"/>
        <family val="2"/>
      </rPr>
      <t>E</t>
    </r>
    <r>
      <rPr>
        <sz val="10"/>
        <rFont val="Arial"/>
        <family val="2"/>
      </rPr>
      <t>xpuestos</t>
    </r>
  </si>
  <si>
    <r>
      <rPr>
        <b/>
        <sz val="10"/>
        <rFont val="Arial"/>
        <family val="2"/>
      </rPr>
      <t>N</t>
    </r>
    <r>
      <rPr>
        <sz val="10"/>
        <rFont val="Arial"/>
        <family val="2"/>
      </rPr>
      <t xml:space="preserve">o </t>
    </r>
    <r>
      <rPr>
        <b/>
        <sz val="10"/>
        <rFont val="Arial"/>
        <family val="2"/>
      </rPr>
      <t>E</t>
    </r>
    <r>
      <rPr>
        <sz val="10"/>
        <rFont val="Arial"/>
        <family val="2"/>
      </rPr>
      <t>xpuestos</t>
    </r>
  </si>
  <si>
    <r>
      <t xml:space="preserve"> (Probabilidad de </t>
    </r>
    <r>
      <rPr>
        <b/>
        <sz val="7"/>
        <rFont val="MS Reference Sans Serif"/>
        <family val="2"/>
      </rPr>
      <t>Caso</t>
    </r>
    <r>
      <rPr>
        <sz val="7"/>
        <rFont val="MS Reference Sans Serif"/>
        <family val="2"/>
      </rPr>
      <t xml:space="preserve"> condicionado a </t>
    </r>
    <r>
      <rPr>
        <b/>
        <sz val="7"/>
        <rFont val="MS Reference Sans Serif"/>
        <family val="2"/>
      </rPr>
      <t>Expuesto</t>
    </r>
    <r>
      <rPr>
        <sz val="7"/>
        <rFont val="MS Reference Sans Serif"/>
        <family val="2"/>
      </rPr>
      <t>)</t>
    </r>
  </si>
  <si>
    <r>
      <t xml:space="preserve"> (Probabilidad de </t>
    </r>
    <r>
      <rPr>
        <b/>
        <sz val="7"/>
        <rFont val="MS Reference Sans Serif"/>
        <family val="2"/>
      </rPr>
      <t>Caso</t>
    </r>
    <r>
      <rPr>
        <sz val="7"/>
        <rFont val="MS Reference Sans Serif"/>
        <family val="2"/>
      </rPr>
      <t xml:space="preserve"> condicionado a </t>
    </r>
    <r>
      <rPr>
        <b/>
        <sz val="7"/>
        <rFont val="MS Reference Sans Serif"/>
        <family val="2"/>
      </rPr>
      <t>no Expuesto</t>
    </r>
    <r>
      <rPr>
        <sz val="7"/>
        <rFont val="MS Reference Sans Serif"/>
        <family val="2"/>
      </rPr>
      <t>)</t>
    </r>
  </si>
  <si>
    <r>
      <rPr>
        <b/>
        <sz val="10"/>
        <rFont val="Arial"/>
        <family val="2"/>
      </rPr>
      <t>• El riesgo relativo (RR) o razón de incidencias</t>
    </r>
    <r>
      <rPr>
        <sz val="10"/>
        <rFont val="Arial"/>
        <family val="2"/>
      </rPr>
      <t xml:space="preserve"> es una medida que indica la magnitud o fuerza de la asociación entre un determinante o exposición y el problema de salud.</t>
    </r>
  </si>
  <si>
    <r>
      <rPr>
        <b/>
        <sz val="10"/>
        <rFont val="Arial"/>
        <family val="2"/>
      </rPr>
      <t xml:space="preserve">• Riesgo atribuible (RA). </t>
    </r>
    <r>
      <rPr>
        <sz val="10"/>
        <rFont val="Arial"/>
        <family val="2"/>
      </rPr>
      <t>La diferencia de tasas de incidencia es una medida del efecto absoluto atribuible al factor de riesgo.</t>
    </r>
  </si>
  <si>
    <t xml:space="preserve">Riesgo atribuible (RA) = </t>
  </si>
  <si>
    <r>
      <rPr>
        <b/>
        <sz val="10"/>
        <rFont val="Arial"/>
        <family val="2"/>
      </rPr>
      <t>• Porcentaje de Riesgo Atribuible (%RA</t>
    </r>
    <r>
      <rPr>
        <b/>
        <vertAlign val="subscript"/>
        <sz val="10"/>
        <rFont val="Arial"/>
        <family val="2"/>
      </rPr>
      <t>exp</t>
    </r>
    <r>
      <rPr>
        <b/>
        <sz val="10"/>
        <rFont val="Arial"/>
        <family val="2"/>
      </rPr>
      <t xml:space="preserve">) en los expuestos, </t>
    </r>
    <r>
      <rPr>
        <sz val="10"/>
        <rFont val="Arial"/>
        <family val="2"/>
      </rPr>
      <t>expresa el porcentaje de casos en el grupo expuesto que son atribuibles al factor en estudio.
estudio.    atribuible (RA). La diferencia de tasas de incidencia es una medida del efecto absoluto atribuible al factor de riesgo.</t>
    </r>
  </si>
  <si>
    <r>
      <t>%Riesgo atribuible (%RA</t>
    </r>
    <r>
      <rPr>
        <b/>
        <vertAlign val="subscript"/>
        <sz val="12"/>
        <rFont val="Arial"/>
        <family val="2"/>
      </rPr>
      <t>exp</t>
    </r>
    <r>
      <rPr>
        <b/>
        <sz val="12"/>
        <rFont val="Arial"/>
        <family val="2"/>
      </rPr>
      <t xml:space="preserve">) = </t>
    </r>
  </si>
  <si>
    <r>
      <t>Calculado desde Riesgo atribuible (</t>
    </r>
    <r>
      <rPr>
        <b/>
        <sz val="7"/>
        <rFont val="MS Reference Sans Serif"/>
        <family val="2"/>
      </rPr>
      <t>RA</t>
    </r>
    <r>
      <rPr>
        <sz val="7"/>
        <rFont val="MS Reference Sans Serif"/>
        <family val="2"/>
      </rPr>
      <t>)</t>
    </r>
  </si>
  <si>
    <r>
      <t>Calculado desde Odss ratio (</t>
    </r>
    <r>
      <rPr>
        <b/>
        <sz val="7"/>
        <rFont val="MS Reference Sans Serif"/>
        <family val="2"/>
      </rPr>
      <t>OR</t>
    </r>
    <r>
      <rPr>
        <sz val="7"/>
        <rFont val="MS Reference Sans Serif"/>
        <family val="2"/>
      </rPr>
      <t>)</t>
    </r>
  </si>
  <si>
    <r>
      <t>%Riesgo atribuible (%RA</t>
    </r>
    <r>
      <rPr>
        <b/>
        <vertAlign val="subscript"/>
        <sz val="12"/>
        <rFont val="Arial"/>
        <family val="2"/>
      </rPr>
      <t>exp</t>
    </r>
    <r>
      <rPr>
        <b/>
        <sz val="12"/>
        <rFont val="Arial"/>
        <family val="2"/>
      </rPr>
      <t>)</t>
    </r>
    <r>
      <rPr>
        <b/>
        <sz val="12"/>
        <rFont val="Arial"/>
        <family val="2"/>
      </rPr>
      <t xml:space="preserve"> = </t>
    </r>
  </si>
  <si>
    <t xml:space="preserve">Exceso de casos en expuestos = </t>
  </si>
  <si>
    <t xml:space="preserve"> Proporción de población expuesta al riesgo.</t>
  </si>
  <si>
    <r>
      <rPr>
        <b/>
        <sz val="10"/>
        <rFont val="Arial"/>
        <family val="2"/>
      </rPr>
      <t>• Riesgo atribuible en la población (%RAP) o fracción atribuible en la población</t>
    </r>
    <r>
      <rPr>
        <sz val="10"/>
        <rFont val="Arial"/>
        <family val="2"/>
      </rPr>
      <t>, indica el porcentaje de casos que pueden ser prevenidos en toda la población si se elimina o controla el factor de exposición.</t>
    </r>
  </si>
  <si>
    <t xml:space="preserve">R. atribuible en la población (%RAP) = </t>
  </si>
  <si>
    <t>C</t>
  </si>
  <si>
    <t>NoC</t>
  </si>
  <si>
    <t>E</t>
  </si>
  <si>
    <t>NoE</t>
  </si>
  <si>
    <t>Estimados compañeros:</t>
  </si>
  <si>
    <t>Os presentamos esta sencilla aplicación para realizar cálculos epidemiológicos básicos, que espero os sirva de ayuda para desarrollar la  actividad de vigilancia colectiva. Desde la Sociedad Vasca de Medicina de trabajo os animamos a impulsar este área tan importante para el futuro de nuestra especialidad .</t>
  </si>
  <si>
    <t>Continuamos trabajando junto con Osalan y la Academia de Ciencias Medicas en la planificación y desarrollo del programa de formación continuada para el personal sanitario  con el objetivo básico de garantizar una actualización en las materias que componen nuestro ámbito de actuación , de una manera práctica y eficaz posible.</t>
  </si>
  <si>
    <t>En Oñati a 21 de Septiembre de 2015</t>
  </si>
  <si>
    <t>Porporción de eventos observados en el grupo experimental. Sinónimo de Riesgo Absoluto en grupo experimental.</t>
  </si>
  <si>
    <t>Porporción de eventos observados en el grupo control. Sinónimo de Riesgo Absoluto en grupo control.</t>
  </si>
  <si>
    <r>
      <t xml:space="preserve">• </t>
    </r>
    <r>
      <rPr>
        <b/>
        <sz val="10"/>
        <rFont val="Arial"/>
        <family val="2"/>
      </rPr>
      <t>Tasa de incidencia o Densidad de incidencia (DI)</t>
    </r>
    <r>
      <rPr>
        <sz val="10"/>
        <rFont val="Arial"/>
        <family val="2"/>
      </rPr>
      <t>. Se calcula como el cociente entre el número de casos nuevos de una enfermedad ocurridos durante el periodo de seguimiento y la suma de todos los tiempos individuales de observación.</t>
    </r>
  </si>
  <si>
    <t>Ventaja de que una enfermedad se presente o no se presente en un grupo de población expuesta a un factor de riesgo.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</si>
</sst>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
    <numFmt numFmtId="165" formatCode="0.00000"/>
    <numFmt numFmtId="166" formatCode="&quot;de &quot;0.0000;&quot;de &quot;\-0.0000;"/>
    <numFmt numFmtId="167" formatCode="&quot;a &quot;0.0000;&quot;a &quot;\-0.0000;"/>
  </numFmts>
  <fonts count="21" x14ac:knownFonts="1">
    <font>
      <sz val="10"/>
      <name val="Arial"/>
    </font>
    <font>
      <sz val="10"/>
      <name val="MS Reference Sans Serif"/>
      <family val="2"/>
    </font>
    <font>
      <b/>
      <sz val="10"/>
      <name val="MS Reference Sans Serif"/>
      <family val="2"/>
    </font>
    <font>
      <b/>
      <sz val="10"/>
      <name val="Times New Roman"/>
      <family val="1"/>
    </font>
    <font>
      <b/>
      <sz val="10"/>
      <name val="Arial"/>
      <family val="2"/>
    </font>
    <font>
      <sz val="10"/>
      <name val="Arial"/>
      <family val="2"/>
    </font>
    <font>
      <sz val="8"/>
      <name val="MS Reference Sans Serif"/>
      <family val="2"/>
    </font>
    <font>
      <b/>
      <sz val="8"/>
      <name val="MS Reference Sans Serif"/>
      <family val="2"/>
    </font>
    <font>
      <b/>
      <sz val="10"/>
      <color indexed="9"/>
      <name val="MS Reference Sans Serif"/>
      <family val="2"/>
    </font>
    <font>
      <b/>
      <sz val="8"/>
      <name val="Times New Roman"/>
      <family val="1"/>
    </font>
    <font>
      <b/>
      <sz val="12"/>
      <name val="Arial"/>
      <family val="2"/>
    </font>
    <font>
      <b/>
      <sz val="11"/>
      <name val="MS Reference Sans Serif"/>
      <family val="2"/>
    </font>
    <font>
      <b/>
      <sz val="14"/>
      <color indexed="9"/>
      <name val="MS Reference Sans Serif"/>
      <family val="2"/>
    </font>
    <font>
      <sz val="7"/>
      <name val="MS Reference Sans Serif"/>
      <family val="2"/>
    </font>
    <font>
      <b/>
      <sz val="7"/>
      <name val="MS Reference Sans Serif"/>
      <family val="2"/>
    </font>
    <font>
      <b/>
      <vertAlign val="subscript"/>
      <sz val="12"/>
      <name val="Arial"/>
      <family val="2"/>
    </font>
    <font>
      <b/>
      <vertAlign val="subscript"/>
      <sz val="10"/>
      <name val="Arial"/>
      <family val="2"/>
    </font>
    <font>
      <sz val="8"/>
      <name val="Calibri"/>
      <family val="2"/>
    </font>
    <font>
      <sz val="8"/>
      <name val="Arial"/>
      <family val="2"/>
    </font>
    <font>
      <b/>
      <sz val="7"/>
      <name val="Arial"/>
      <family val="2"/>
    </font>
    <font>
      <sz val="12"/>
      <name val="Calibri"/>
      <family val="2"/>
    </font>
  </fonts>
  <fills count="7">
    <fill>
      <patternFill patternType="none"/>
    </fill>
    <fill>
      <patternFill patternType="gray125"/>
    </fill>
    <fill>
      <patternFill patternType="solid">
        <fgColor indexed="16"/>
        <bgColor indexed="64"/>
      </patternFill>
    </fill>
    <fill>
      <patternFill patternType="solid">
        <fgColor theme="6" tint="0.59999389629810485"/>
        <bgColor indexed="64"/>
      </patternFill>
    </fill>
    <fill>
      <patternFill patternType="solid">
        <fgColor rgb="FFFFFF99"/>
        <bgColor indexed="64"/>
      </patternFill>
    </fill>
    <fill>
      <patternFill patternType="solid">
        <fgColor theme="3" tint="0.79998168889431442"/>
        <bgColor indexed="64"/>
      </patternFill>
    </fill>
    <fill>
      <patternFill patternType="solid">
        <fgColor theme="4" tint="0.59999389629810485"/>
        <bgColor indexed="64"/>
      </patternFill>
    </fill>
  </fills>
  <borders count="1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172">
    <xf numFmtId="0" fontId="0" fillId="0" borderId="0" xfId="0"/>
    <xf numFmtId="0" fontId="5" fillId="0" borderId="0" xfId="0" applyFont="1"/>
    <xf numFmtId="0" fontId="1" fillId="0" borderId="13" xfId="0" applyFont="1" applyBorder="1" applyProtection="1"/>
    <xf numFmtId="0" fontId="1" fillId="0" borderId="0" xfId="0" applyFont="1" applyFill="1" applyBorder="1" applyProtection="1"/>
    <xf numFmtId="0" fontId="1" fillId="0" borderId="0" xfId="0" applyFont="1" applyFill="1" applyBorder="1" applyAlignment="1" applyProtection="1"/>
    <xf numFmtId="0" fontId="1" fillId="0" borderId="3" xfId="0" applyFont="1" applyBorder="1" applyProtection="1"/>
    <xf numFmtId="0" fontId="1" fillId="0" borderId="0" xfId="0" applyFont="1" applyBorder="1" applyProtection="1"/>
    <xf numFmtId="164" fontId="2" fillId="0" borderId="0" xfId="0" applyNumberFormat="1" applyFont="1" applyFill="1" applyBorder="1" applyProtection="1"/>
    <xf numFmtId="0" fontId="2" fillId="0" borderId="0" xfId="0" applyFont="1" applyFill="1" applyBorder="1" applyProtection="1"/>
    <xf numFmtId="0" fontId="7" fillId="0" borderId="6" xfId="0" applyFont="1" applyBorder="1" applyProtection="1"/>
    <xf numFmtId="0" fontId="6" fillId="0" borderId="6" xfId="0" applyFont="1" applyBorder="1" applyProtection="1"/>
    <xf numFmtId="0" fontId="1" fillId="0" borderId="6" xfId="0" applyFont="1" applyFill="1" applyBorder="1" applyProtection="1"/>
    <xf numFmtId="0" fontId="1" fillId="0" borderId="2" xfId="0" applyFont="1" applyFill="1" applyBorder="1" applyProtection="1"/>
    <xf numFmtId="0" fontId="6" fillId="0" borderId="0" xfId="0" applyFont="1" applyBorder="1" applyAlignment="1" applyProtection="1">
      <alignment horizontal="right"/>
    </xf>
    <xf numFmtId="0" fontId="6" fillId="0" borderId="0" xfId="0" applyFont="1" applyFill="1" applyBorder="1" applyProtection="1"/>
    <xf numFmtId="0" fontId="1" fillId="0" borderId="4" xfId="0" applyFont="1" applyFill="1" applyBorder="1" applyProtection="1"/>
    <xf numFmtId="0" fontId="7" fillId="0" borderId="0" xfId="0" applyFont="1" applyFill="1" applyBorder="1" applyProtection="1"/>
    <xf numFmtId="0" fontId="9" fillId="0" borderId="0" xfId="0" applyFont="1" applyFill="1" applyBorder="1" applyAlignment="1" applyProtection="1">
      <alignment horizontal="center"/>
    </xf>
    <xf numFmtId="0" fontId="7" fillId="0" borderId="0" xfId="0" applyFont="1" applyBorder="1" applyAlignment="1" applyProtection="1">
      <alignment horizontal="right"/>
    </xf>
    <xf numFmtId="0" fontId="7" fillId="0" borderId="7" xfId="0" applyFont="1" applyBorder="1" applyAlignment="1" applyProtection="1">
      <alignment horizontal="right"/>
    </xf>
    <xf numFmtId="164" fontId="2" fillId="0" borderId="7" xfId="0" applyNumberFormat="1" applyFont="1" applyFill="1" applyBorder="1" applyProtection="1"/>
    <xf numFmtId="0" fontId="1" fillId="0" borderId="7" xfId="0" applyFont="1" applyBorder="1" applyProtection="1"/>
    <xf numFmtId="0" fontId="1" fillId="0" borderId="12" xfId="0" applyFont="1" applyBorder="1" applyAlignment="1" applyProtection="1">
      <alignment horizontal="right"/>
    </xf>
    <xf numFmtId="0" fontId="1" fillId="0" borderId="3" xfId="0" applyFont="1" applyBorder="1" applyAlignment="1" applyProtection="1">
      <alignment horizontal="right"/>
    </xf>
    <xf numFmtId="164" fontId="2" fillId="0" borderId="4" xfId="0" applyNumberFormat="1" applyFont="1" applyFill="1" applyBorder="1" applyAlignment="1" applyProtection="1">
      <alignment horizontal="center"/>
    </xf>
    <xf numFmtId="164" fontId="2" fillId="0" borderId="4" xfId="0" applyNumberFormat="1" applyFont="1" applyFill="1" applyBorder="1" applyProtection="1"/>
    <xf numFmtId="164" fontId="2" fillId="0" borderId="5" xfId="0" applyNumberFormat="1" applyFont="1" applyFill="1" applyBorder="1" applyProtection="1"/>
    <xf numFmtId="0" fontId="7" fillId="0" borderId="0" xfId="0" applyFont="1" applyBorder="1" applyAlignment="1" applyProtection="1">
      <alignment vertical="center" textRotation="255"/>
    </xf>
    <xf numFmtId="0" fontId="2" fillId="0" borderId="0" xfId="0" applyFont="1" applyBorder="1" applyAlignment="1" applyProtection="1"/>
    <xf numFmtId="0" fontId="1" fillId="0" borderId="6" xfId="0" applyFont="1" applyBorder="1" applyAlignment="1" applyProtection="1">
      <alignment horizontal="right"/>
    </xf>
    <xf numFmtId="0" fontId="1" fillId="0" borderId="0" xfId="0" applyFont="1" applyBorder="1" applyAlignment="1" applyProtection="1">
      <alignment horizontal="right"/>
    </xf>
    <xf numFmtId="0" fontId="1" fillId="0" borderId="7" xfId="0" applyFont="1" applyBorder="1" applyAlignment="1" applyProtection="1">
      <alignment horizontal="right"/>
    </xf>
    <xf numFmtId="0" fontId="2" fillId="0" borderId="4" xfId="0" applyFont="1" applyBorder="1" applyAlignment="1" applyProtection="1"/>
    <xf numFmtId="0" fontId="7" fillId="0" borderId="7" xfId="0" applyFont="1" applyBorder="1" applyAlignment="1" applyProtection="1">
      <alignment vertical="center" textRotation="255"/>
    </xf>
    <xf numFmtId="0" fontId="11" fillId="0" borderId="8" xfId="0" applyFont="1" applyBorder="1" applyProtection="1"/>
    <xf numFmtId="0" fontId="1" fillId="0" borderId="1" xfId="0" applyFont="1" applyBorder="1" applyProtection="1"/>
    <xf numFmtId="0" fontId="1" fillId="0" borderId="14" xfId="0" applyFont="1" applyBorder="1" applyProtection="1"/>
    <xf numFmtId="0" fontId="1" fillId="0" borderId="11" xfId="0" applyFont="1" applyBorder="1" applyProtection="1"/>
    <xf numFmtId="0" fontId="13" fillId="0" borderId="3" xfId="0" applyFont="1" applyBorder="1" applyAlignment="1" applyProtection="1"/>
    <xf numFmtId="0" fontId="13" fillId="0" borderId="4" xfId="0" applyFont="1" applyBorder="1" applyAlignment="1" applyProtection="1"/>
    <xf numFmtId="0" fontId="6" fillId="0" borderId="0" xfId="0" applyFont="1" applyFill="1" applyBorder="1" applyAlignment="1" applyProtection="1">
      <alignment horizontal="right"/>
    </xf>
    <xf numFmtId="0" fontId="6" fillId="0" borderId="0"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0" fillId="0" borderId="0" xfId="0" applyProtection="1">
      <protection hidden="1"/>
    </xf>
    <xf numFmtId="0" fontId="0" fillId="0" borderId="0" xfId="0" applyFill="1" applyBorder="1" applyProtection="1">
      <protection hidden="1"/>
    </xf>
    <xf numFmtId="0" fontId="0" fillId="0" borderId="0" xfId="0" applyProtection="1"/>
    <xf numFmtId="0" fontId="0" fillId="0" borderId="3"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0" fillId="0" borderId="3" xfId="0" applyBorder="1" applyProtection="1"/>
    <xf numFmtId="0" fontId="0" fillId="0" borderId="0" xfId="0" applyBorder="1" applyProtection="1"/>
    <xf numFmtId="0" fontId="0" fillId="0" borderId="4" xfId="0" applyBorder="1" applyProtection="1"/>
    <xf numFmtId="0" fontId="5" fillId="0" borderId="0" xfId="0" applyFont="1" applyBorder="1" applyProtection="1"/>
    <xf numFmtId="0" fontId="5" fillId="0" borderId="0" xfId="0" applyFont="1" applyFill="1" applyBorder="1" applyProtection="1"/>
    <xf numFmtId="0" fontId="10" fillId="0" borderId="0" xfId="0" applyFont="1" applyBorder="1" applyAlignment="1" applyProtection="1">
      <alignment horizontal="right"/>
    </xf>
    <xf numFmtId="164" fontId="10" fillId="5" borderId="8" xfId="0" applyNumberFormat="1" applyFont="1" applyFill="1" applyBorder="1" applyProtection="1"/>
    <xf numFmtId="164" fontId="10" fillId="0" borderId="0" xfId="0" applyNumberFormat="1" applyFont="1" applyFill="1" applyBorder="1" applyProtection="1"/>
    <xf numFmtId="0" fontId="0" fillId="0" borderId="0" xfId="0" applyFill="1" applyBorder="1" applyProtection="1"/>
    <xf numFmtId="0" fontId="0" fillId="0" borderId="13" xfId="0" applyBorder="1" applyProtection="1"/>
    <xf numFmtId="0" fontId="0" fillId="0" borderId="7" xfId="0" applyBorder="1" applyProtection="1"/>
    <xf numFmtId="0" fontId="0" fillId="0" borderId="5" xfId="0" applyBorder="1" applyProtection="1"/>
    <xf numFmtId="164" fontId="10" fillId="5" borderId="9" xfId="0" applyNumberFormat="1" applyFont="1" applyFill="1" applyBorder="1" applyProtection="1"/>
    <xf numFmtId="0" fontId="2" fillId="0" borderId="4" xfId="0" applyFont="1" applyFill="1" applyBorder="1" applyProtection="1"/>
    <xf numFmtId="164" fontId="10" fillId="5" borderId="10" xfId="0" applyNumberFormat="1" applyFont="1" applyFill="1" applyBorder="1" applyProtection="1"/>
    <xf numFmtId="164" fontId="10" fillId="5" borderId="8" xfId="0" applyNumberFormat="1" applyFont="1" applyFill="1" applyBorder="1" applyAlignment="1" applyProtection="1">
      <alignment horizontal="center"/>
    </xf>
    <xf numFmtId="0" fontId="4" fillId="0" borderId="0" xfId="0" applyFont="1" applyBorder="1" applyAlignment="1" applyProtection="1">
      <alignment horizontal="right"/>
    </xf>
    <xf numFmtId="1" fontId="10" fillId="5" borderId="2" xfId="0" applyNumberFormat="1" applyFont="1" applyFill="1" applyBorder="1" applyProtection="1"/>
    <xf numFmtId="1" fontId="10" fillId="5" borderId="4" xfId="0" applyNumberFormat="1" applyFont="1" applyFill="1" applyBorder="1" applyProtection="1"/>
    <xf numFmtId="1" fontId="10" fillId="5" borderId="13" xfId="0" applyNumberFormat="1" applyFont="1" applyFill="1" applyBorder="1" applyProtection="1"/>
    <xf numFmtId="1" fontId="10" fillId="5" borderId="7" xfId="0" applyNumberFormat="1" applyFont="1" applyFill="1" applyBorder="1" applyProtection="1"/>
    <xf numFmtId="1" fontId="10" fillId="5" borderId="5" xfId="0" applyNumberFormat="1" applyFont="1" applyFill="1" applyBorder="1" applyProtection="1"/>
    <xf numFmtId="164" fontId="0" fillId="0" borderId="0" xfId="0" applyNumberFormat="1" applyBorder="1" applyProtection="1"/>
    <xf numFmtId="0" fontId="4" fillId="0" borderId="0" xfId="0" applyFont="1" applyBorder="1" applyAlignment="1" applyProtection="1">
      <alignment horizontal="center"/>
    </xf>
    <xf numFmtId="0" fontId="0" fillId="0" borderId="4" xfId="0" applyFill="1" applyBorder="1" applyProtection="1"/>
    <xf numFmtId="164" fontId="4" fillId="6" borderId="12" xfId="0" applyNumberFormat="1" applyFont="1" applyFill="1" applyBorder="1" applyAlignment="1" applyProtection="1">
      <alignment vertical="center"/>
    </xf>
    <xf numFmtId="164" fontId="4" fillId="6" borderId="2" xfId="0" applyNumberFormat="1" applyFont="1" applyFill="1" applyBorder="1" applyAlignment="1" applyProtection="1">
      <alignment vertical="center"/>
    </xf>
    <xf numFmtId="1" fontId="4" fillId="5" borderId="2" xfId="0" applyNumberFormat="1" applyFont="1" applyFill="1" applyBorder="1" applyProtection="1"/>
    <xf numFmtId="164" fontId="4" fillId="6" borderId="13" xfId="0" applyNumberFormat="1" applyFont="1" applyFill="1" applyBorder="1" applyAlignment="1" applyProtection="1">
      <alignment vertical="center"/>
    </xf>
    <xf numFmtId="164" fontId="4" fillId="6" borderId="5" xfId="0" applyNumberFormat="1" applyFont="1" applyFill="1" applyBorder="1" applyAlignment="1" applyProtection="1">
      <alignment vertical="center"/>
    </xf>
    <xf numFmtId="1" fontId="4" fillId="5" borderId="4" xfId="0" applyNumberFormat="1" applyFont="1" applyFill="1" applyBorder="1" applyProtection="1"/>
    <xf numFmtId="1" fontId="4" fillId="5" borderId="13" xfId="0" applyNumberFormat="1" applyFont="1" applyFill="1" applyBorder="1" applyProtection="1"/>
    <xf numFmtId="1" fontId="4" fillId="5" borderId="7" xfId="0" applyNumberFormat="1" applyFont="1" applyFill="1" applyBorder="1" applyProtection="1"/>
    <xf numFmtId="1" fontId="4" fillId="5" borderId="5" xfId="0" applyNumberFormat="1" applyFont="1" applyFill="1" applyBorder="1" applyProtection="1"/>
    <xf numFmtId="0" fontId="4" fillId="0" borderId="4" xfId="0" applyFont="1" applyFill="1" applyBorder="1" applyProtection="1"/>
    <xf numFmtId="0" fontId="5" fillId="0" borderId="4" xfId="0" applyFont="1" applyFill="1" applyBorder="1" applyAlignment="1" applyProtection="1"/>
    <xf numFmtId="0" fontId="0" fillId="0" borderId="4" xfId="0" applyFill="1" applyBorder="1" applyAlignment="1" applyProtection="1"/>
    <xf numFmtId="0" fontId="4" fillId="0" borderId="8" xfId="0" applyFont="1" applyBorder="1" applyAlignment="1" applyProtection="1">
      <alignment horizontal="center"/>
    </xf>
    <xf numFmtId="164" fontId="4" fillId="5" borderId="8" xfId="0" applyNumberFormat="1" applyFont="1" applyFill="1" applyBorder="1" applyProtection="1"/>
    <xf numFmtId="164" fontId="0" fillId="0" borderId="0" xfId="0" applyNumberFormat="1" applyFill="1" applyBorder="1" applyProtection="1"/>
    <xf numFmtId="0" fontId="4" fillId="0" borderId="7" xfId="0" applyFont="1" applyBorder="1" applyProtection="1"/>
    <xf numFmtId="165" fontId="4" fillId="0" borderId="7" xfId="0" applyNumberFormat="1" applyFont="1" applyFill="1" applyBorder="1" applyProtection="1"/>
    <xf numFmtId="49" fontId="0" fillId="4" borderId="15" xfId="0" applyNumberFormat="1" applyFill="1" applyBorder="1" applyAlignment="1" applyProtection="1">
      <alignment horizontal="left" wrapText="1"/>
      <protection locked="0"/>
    </xf>
    <xf numFmtId="2" fontId="5" fillId="4" borderId="15" xfId="0" applyNumberFormat="1" applyFont="1" applyFill="1" applyBorder="1" applyAlignment="1" applyProtection="1">
      <alignment horizontal="right" wrapText="1"/>
      <protection locked="0"/>
    </xf>
    <xf numFmtId="2" fontId="5" fillId="4" borderId="16" xfId="0" applyNumberFormat="1" applyFont="1" applyFill="1" applyBorder="1" applyAlignment="1" applyProtection="1">
      <alignment horizontal="right" wrapText="1"/>
      <protection locked="0"/>
    </xf>
    <xf numFmtId="0" fontId="0" fillId="0" borderId="0" xfId="0" applyBorder="1" applyProtection="1">
      <protection locked="0"/>
    </xf>
    <xf numFmtId="0" fontId="4" fillId="0" borderId="13" xfId="0" applyFont="1" applyBorder="1" applyAlignment="1" applyProtection="1">
      <alignment horizontal="center"/>
    </xf>
    <xf numFmtId="0" fontId="4" fillId="0" borderId="2" xfId="0" applyFont="1" applyBorder="1" applyAlignment="1" applyProtection="1">
      <alignment horizontal="center"/>
    </xf>
    <xf numFmtId="0" fontId="0" fillId="0" borderId="0" xfId="0" applyFill="1" applyBorder="1" applyProtection="1">
      <protection locked="0"/>
    </xf>
    <xf numFmtId="1" fontId="0" fillId="0" borderId="0" xfId="0" applyNumberFormat="1" applyFill="1" applyBorder="1" applyAlignment="1" applyProtection="1">
      <alignment vertical="center"/>
      <protection locked="0"/>
    </xf>
    <xf numFmtId="0" fontId="1" fillId="0" borderId="0" xfId="0" applyFont="1" applyFill="1" applyBorder="1" applyAlignment="1" applyProtection="1">
      <alignment horizontal="right"/>
    </xf>
    <xf numFmtId="0" fontId="10" fillId="0" borderId="0" xfId="0" applyFont="1" applyFill="1" applyBorder="1" applyAlignment="1" applyProtection="1">
      <alignment horizontal="right"/>
    </xf>
    <xf numFmtId="0" fontId="2" fillId="0" borderId="0" xfId="0" applyFont="1" applyFill="1" applyBorder="1" applyAlignment="1" applyProtection="1"/>
    <xf numFmtId="0" fontId="4" fillId="0" borderId="0" xfId="0" applyFont="1" applyFill="1" applyBorder="1" applyAlignment="1" applyProtection="1">
      <alignment horizontal="right"/>
    </xf>
    <xf numFmtId="0" fontId="4" fillId="0" borderId="0" xfId="0" applyFont="1" applyFill="1" applyBorder="1" applyAlignment="1" applyProtection="1">
      <alignment horizontal="center"/>
    </xf>
    <xf numFmtId="1" fontId="0" fillId="0" borderId="0" xfId="0" applyNumberFormat="1" applyFill="1" applyBorder="1" applyAlignment="1" applyProtection="1">
      <alignment horizontal="center" vertical="center"/>
      <protection locked="0"/>
    </xf>
    <xf numFmtId="1" fontId="0" fillId="0" borderId="0" xfId="0" applyNumberFormat="1" applyFill="1" applyBorder="1" applyAlignment="1" applyProtection="1">
      <alignment horizontal="right" vertical="center"/>
      <protection locked="0"/>
    </xf>
    <xf numFmtId="1" fontId="10" fillId="0" borderId="0" xfId="0" applyNumberFormat="1" applyFont="1" applyFill="1" applyBorder="1" applyProtection="1"/>
    <xf numFmtId="0" fontId="11" fillId="0" borderId="0" xfId="0" applyFont="1" applyFill="1" applyBorder="1" applyProtection="1"/>
    <xf numFmtId="0" fontId="13" fillId="0" borderId="0" xfId="0" applyFont="1" applyFill="1" applyBorder="1" applyAlignment="1" applyProtection="1"/>
    <xf numFmtId="2" fontId="0" fillId="0" borderId="0" xfId="0" applyNumberFormat="1" applyFill="1" applyBorder="1" applyProtection="1">
      <protection locked="0"/>
    </xf>
    <xf numFmtId="164" fontId="4" fillId="0" borderId="0" xfId="0" applyNumberFormat="1" applyFont="1" applyFill="1" applyBorder="1" applyAlignment="1" applyProtection="1">
      <alignment vertical="center"/>
    </xf>
    <xf numFmtId="1" fontId="4" fillId="0" borderId="0" xfId="0" applyNumberFormat="1" applyFont="1" applyFill="1" applyBorder="1" applyProtection="1"/>
    <xf numFmtId="0" fontId="4" fillId="0" borderId="0" xfId="0" applyFont="1" applyFill="1" applyBorder="1" applyProtection="1"/>
    <xf numFmtId="0" fontId="5" fillId="0" borderId="0" xfId="0" applyFont="1" applyFill="1" applyBorder="1" applyAlignment="1" applyProtection="1"/>
    <xf numFmtId="0" fontId="0" fillId="0" borderId="0" xfId="0" applyFill="1" applyBorder="1" applyAlignment="1" applyProtection="1"/>
    <xf numFmtId="164" fontId="4" fillId="0" borderId="0" xfId="0" applyNumberFormat="1" applyFont="1" applyFill="1" applyBorder="1" applyProtection="1"/>
    <xf numFmtId="164" fontId="10" fillId="0" borderId="0" xfId="0" applyNumberFormat="1" applyFont="1" applyFill="1" applyBorder="1" applyAlignment="1" applyProtection="1">
      <alignment horizontal="center"/>
    </xf>
    <xf numFmtId="165" fontId="4" fillId="0" borderId="0" xfId="0" applyNumberFormat="1" applyFont="1" applyFill="1" applyBorder="1" applyProtection="1"/>
    <xf numFmtId="0" fontId="12" fillId="0" borderId="0" xfId="0" applyFont="1" applyFill="1" applyBorder="1" applyAlignment="1" applyProtection="1"/>
    <xf numFmtId="0" fontId="1" fillId="0" borderId="0" xfId="0" applyFont="1" applyFill="1" applyBorder="1" applyAlignment="1" applyProtection="1">
      <alignment vertical="center"/>
    </xf>
    <xf numFmtId="0" fontId="5" fillId="0" borderId="0" xfId="0" applyFont="1" applyFill="1" applyBorder="1" applyAlignment="1" applyProtection="1">
      <alignment vertical="top" wrapText="1"/>
    </xf>
    <xf numFmtId="0" fontId="8" fillId="0" borderId="0" xfId="0" applyFont="1" applyFill="1" applyBorder="1" applyAlignment="1" applyProtection="1"/>
    <xf numFmtId="0" fontId="7" fillId="0" borderId="0" xfId="0" applyFont="1" applyFill="1" applyBorder="1" applyAlignment="1" applyProtection="1"/>
    <xf numFmtId="166" fontId="4" fillId="5" borderId="17" xfId="0" applyNumberFormat="1" applyFont="1" applyFill="1" applyBorder="1" applyAlignment="1" applyProtection="1">
      <alignment horizontal="center" vertical="center"/>
    </xf>
    <xf numFmtId="167" fontId="4" fillId="5" borderId="18" xfId="0" applyNumberFormat="1" applyFont="1" applyFill="1" applyBorder="1" applyAlignment="1" applyProtection="1">
      <alignment horizontal="center" vertical="center"/>
    </xf>
    <xf numFmtId="0" fontId="19" fillId="0" borderId="0" xfId="0" applyFont="1" applyBorder="1" applyAlignment="1" applyProtection="1"/>
    <xf numFmtId="0" fontId="19" fillId="0" borderId="0" xfId="0" applyFont="1" applyFill="1" applyBorder="1" applyAlignment="1" applyProtection="1"/>
    <xf numFmtId="166" fontId="4" fillId="0" borderId="0" xfId="0" applyNumberFormat="1" applyFont="1" applyFill="1" applyBorder="1" applyAlignment="1" applyProtection="1">
      <alignment horizontal="center" vertical="center"/>
    </xf>
    <xf numFmtId="167" fontId="4" fillId="0" borderId="0" xfId="0" applyNumberFormat="1" applyFont="1" applyFill="1" applyBorder="1" applyAlignment="1" applyProtection="1">
      <alignment horizontal="center" vertical="center"/>
    </xf>
    <xf numFmtId="1" fontId="0" fillId="3" borderId="1" xfId="0" applyNumberFormat="1" applyFill="1" applyBorder="1" applyAlignment="1" applyProtection="1">
      <alignment horizontal="center" vertical="center"/>
    </xf>
    <xf numFmtId="1" fontId="0" fillId="3" borderId="11" xfId="0" applyNumberFormat="1" applyFill="1" applyBorder="1" applyAlignment="1" applyProtection="1">
      <alignment horizontal="center" vertical="center"/>
    </xf>
    <xf numFmtId="1" fontId="0" fillId="3" borderId="9" xfId="0" applyNumberFormat="1" applyFill="1" applyBorder="1" applyAlignment="1" applyProtection="1">
      <alignment horizontal="right" vertical="center"/>
    </xf>
    <xf numFmtId="1" fontId="0" fillId="3" borderId="10" xfId="0" applyNumberFormat="1" applyFill="1" applyBorder="1" applyAlignment="1" applyProtection="1">
      <alignment horizontal="right" vertical="center"/>
    </xf>
    <xf numFmtId="1" fontId="0" fillId="4" borderId="0" xfId="0" applyNumberFormat="1" applyFill="1" applyBorder="1" applyAlignment="1" applyProtection="1">
      <alignment vertical="center"/>
      <protection locked="0"/>
    </xf>
    <xf numFmtId="1" fontId="0" fillId="4" borderId="4" xfId="0" applyNumberFormat="1" applyFill="1" applyBorder="1" applyAlignment="1" applyProtection="1">
      <alignment vertical="center"/>
      <protection locked="0"/>
    </xf>
    <xf numFmtId="1" fontId="0" fillId="4" borderId="7" xfId="0" applyNumberFormat="1" applyFill="1" applyBorder="1" applyAlignment="1" applyProtection="1">
      <alignment vertical="center"/>
      <protection locked="0"/>
    </xf>
    <xf numFmtId="1" fontId="0" fillId="4" borderId="5" xfId="0" applyNumberFormat="1" applyFill="1" applyBorder="1" applyAlignment="1" applyProtection="1">
      <alignment vertical="center"/>
      <protection locked="0"/>
    </xf>
    <xf numFmtId="2" fontId="0" fillId="4" borderId="15" xfId="0" applyNumberFormat="1" applyFill="1" applyBorder="1" applyProtection="1">
      <protection locked="0"/>
    </xf>
    <xf numFmtId="0" fontId="0" fillId="4" borderId="15" xfId="0" applyFill="1" applyBorder="1" applyProtection="1">
      <protection locked="0"/>
    </xf>
    <xf numFmtId="1" fontId="0" fillId="4" borderId="12" xfId="0" applyNumberFormat="1" applyFill="1" applyBorder="1" applyAlignment="1" applyProtection="1">
      <alignment vertical="center"/>
      <protection locked="0"/>
    </xf>
    <xf numFmtId="1" fontId="0" fillId="4" borderId="2" xfId="0" applyNumberFormat="1" applyFill="1" applyBorder="1" applyAlignment="1" applyProtection="1">
      <alignment vertical="center"/>
      <protection locked="0"/>
    </xf>
    <xf numFmtId="1" fontId="0" fillId="4" borderId="13" xfId="0" applyNumberFormat="1" applyFill="1" applyBorder="1" applyAlignment="1" applyProtection="1">
      <alignment vertical="center"/>
      <protection locked="0"/>
    </xf>
    <xf numFmtId="0" fontId="20" fillId="0" borderId="0" xfId="0" applyFont="1" applyAlignment="1" applyProtection="1">
      <alignment horizontal="left" vertical="center"/>
    </xf>
    <xf numFmtId="0" fontId="20" fillId="0" borderId="0" xfId="0" applyFont="1" applyAlignment="1" applyProtection="1">
      <alignment horizontal="left" vertical="center" wrapText="1"/>
    </xf>
    <xf numFmtId="0" fontId="20" fillId="0" borderId="0" xfId="0" applyFont="1" applyAlignment="1" applyProtection="1">
      <alignment horizontal="center"/>
    </xf>
    <xf numFmtId="0" fontId="17" fillId="0" borderId="0" xfId="0" applyFont="1" applyAlignment="1">
      <alignment horizontal="left" vertical="center" wrapText="1"/>
    </xf>
    <xf numFmtId="0" fontId="12" fillId="2" borderId="6" xfId="0" applyFont="1" applyFill="1" applyBorder="1" applyAlignment="1" applyProtection="1">
      <alignment horizontal="left"/>
    </xf>
    <xf numFmtId="0" fontId="7" fillId="0" borderId="12" xfId="0" applyFont="1" applyBorder="1" applyAlignment="1" applyProtection="1">
      <alignment horizontal="center" vertical="center" textRotation="255"/>
    </xf>
    <xf numFmtId="0" fontId="7" fillId="0" borderId="3" xfId="0" applyFont="1" applyBorder="1" applyAlignment="1" applyProtection="1">
      <alignment horizontal="center" vertical="center" textRotation="255"/>
    </xf>
    <xf numFmtId="0" fontId="7" fillId="0" borderId="13" xfId="0" applyFont="1" applyBorder="1" applyAlignment="1" applyProtection="1">
      <alignment horizontal="center" vertical="center" textRotation="255"/>
    </xf>
    <xf numFmtId="0" fontId="4" fillId="0" borderId="0" xfId="0" applyFont="1" applyBorder="1" applyAlignment="1" applyProtection="1">
      <alignment horizontal="center"/>
    </xf>
    <xf numFmtId="0" fontId="4" fillId="0" borderId="4" xfId="0" applyFont="1" applyBorder="1" applyAlignment="1" applyProtection="1">
      <alignment horizontal="center"/>
    </xf>
    <xf numFmtId="0" fontId="5" fillId="0" borderId="3"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4" xfId="0" applyFont="1"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8" fillId="2" borderId="12" xfId="0" applyFont="1" applyFill="1" applyBorder="1" applyAlignment="1" applyProtection="1">
      <alignment horizontal="center"/>
    </xf>
    <xf numFmtId="0" fontId="8" fillId="2" borderId="6" xfId="0" applyFont="1" applyFill="1" applyBorder="1" applyAlignment="1" applyProtection="1">
      <alignment horizontal="center"/>
    </xf>
    <xf numFmtId="0" fontId="8" fillId="2" borderId="2" xfId="0" applyFont="1" applyFill="1" applyBorder="1" applyAlignment="1" applyProtection="1">
      <alignment horizontal="center"/>
    </xf>
    <xf numFmtId="0" fontId="7" fillId="0" borderId="0" xfId="0" applyFont="1" applyBorder="1" applyAlignment="1" applyProtection="1">
      <alignment horizontal="center"/>
    </xf>
    <xf numFmtId="0" fontId="19" fillId="0" borderId="0" xfId="0" applyFont="1" applyBorder="1" applyAlignment="1" applyProtection="1">
      <alignment horizontal="center"/>
    </xf>
    <xf numFmtId="0" fontId="12" fillId="2" borderId="12" xfId="0" applyFont="1" applyFill="1" applyBorder="1" applyAlignment="1" applyProtection="1">
      <alignment horizontal="left"/>
    </xf>
    <xf numFmtId="0" fontId="12" fillId="2" borderId="2" xfId="0" applyFont="1" applyFill="1" applyBorder="1" applyAlignment="1" applyProtection="1">
      <alignment horizontal="left"/>
    </xf>
    <xf numFmtId="0" fontId="1" fillId="0" borderId="12" xfId="0" applyFont="1" applyBorder="1" applyAlignment="1" applyProtection="1">
      <alignment horizontal="center"/>
    </xf>
    <xf numFmtId="0" fontId="1" fillId="0" borderId="2" xfId="0" applyFont="1" applyBorder="1" applyAlignment="1" applyProtection="1">
      <alignment horizont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3" fillId="0" borderId="3" xfId="0" applyFont="1" applyBorder="1" applyAlignment="1" applyProtection="1">
      <alignment horizontal="left"/>
    </xf>
    <xf numFmtId="0" fontId="13" fillId="0" borderId="0" xfId="0" applyFont="1" applyBorder="1" applyAlignment="1" applyProtection="1">
      <alignment horizontal="left"/>
    </xf>
    <xf numFmtId="0" fontId="13" fillId="0" borderId="4" xfId="0" applyFont="1" applyBorder="1" applyAlignment="1" applyProtection="1">
      <alignment horizontal="left"/>
    </xf>
    <xf numFmtId="0" fontId="18" fillId="0" borderId="0" xfId="0" applyFont="1" applyBorder="1" applyAlignment="1" applyProtection="1">
      <alignment horizontal="left" vertical="top" wrapText="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19050</xdr:colOff>
      <xdr:row>0</xdr:row>
      <xdr:rowOff>117232</xdr:rowOff>
    </xdr:from>
    <xdr:to>
      <xdr:col>6</xdr:col>
      <xdr:colOff>1276349</xdr:colOff>
      <xdr:row>2</xdr:row>
      <xdr:rowOff>228600</xdr:rowOff>
    </xdr:to>
    <xdr:pic>
      <xdr:nvPicPr>
        <xdr:cNvPr id="2" name="1 Imagen" descr="logo_pais_vasc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117232"/>
          <a:ext cx="1257299" cy="1349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184065</xdr:colOff>
      <xdr:row>0</xdr:row>
      <xdr:rowOff>0</xdr:rowOff>
    </xdr:from>
    <xdr:to>
      <xdr:col>6</xdr:col>
      <xdr:colOff>1159853</xdr:colOff>
      <xdr:row>0</xdr:row>
      <xdr:rowOff>849923</xdr:rowOff>
    </xdr:to>
    <xdr:pic>
      <xdr:nvPicPr>
        <xdr:cNvPr id="3" name="2 Imagen" descr="logo_pais_vasc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9334" y="0"/>
          <a:ext cx="975788" cy="849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168519</xdr:colOff>
      <xdr:row>0</xdr:row>
      <xdr:rowOff>0</xdr:rowOff>
    </xdr:from>
    <xdr:to>
      <xdr:col>7</xdr:col>
      <xdr:colOff>0</xdr:colOff>
      <xdr:row>0</xdr:row>
      <xdr:rowOff>849923</xdr:rowOff>
    </xdr:to>
    <xdr:pic>
      <xdr:nvPicPr>
        <xdr:cNvPr id="2" name="1 Imagen" descr="logo_pais_vasc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3788" y="0"/>
          <a:ext cx="996462" cy="849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B0000" mc:Ignorable="a14" a14:legacySpreadsheetColorIndex="43"/>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B0000" mc:Ignorable="a14" a14:legacySpreadsheetColorIndex="43"/>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abSelected="1" workbookViewId="0">
      <selection activeCell="B6" sqref="B6"/>
    </sheetView>
  </sheetViews>
  <sheetFormatPr baseColWidth="10" defaultColWidth="0" defaultRowHeight="12.75" zeroHeight="1" x14ac:dyDescent="0.2"/>
  <cols>
    <col min="1" max="7" width="19.7109375" customWidth="1"/>
    <col min="8" max="16384" width="11.42578125" hidden="1"/>
  </cols>
  <sheetData>
    <row r="1" spans="1:7" ht="35.25" customHeight="1" x14ac:dyDescent="0.2">
      <c r="A1" s="142" t="s">
        <v>66</v>
      </c>
      <c r="B1" s="142"/>
      <c r="C1" s="142"/>
      <c r="D1" s="142"/>
      <c r="E1" s="142"/>
      <c r="F1" s="142"/>
      <c r="G1" s="45"/>
    </row>
    <row r="2" spans="1:7" ht="62.25" customHeight="1" x14ac:dyDescent="0.2">
      <c r="A2" s="143" t="s">
        <v>67</v>
      </c>
      <c r="B2" s="143"/>
      <c r="C2" s="143"/>
      <c r="D2" s="143"/>
      <c r="E2" s="143"/>
      <c r="F2" s="143"/>
      <c r="G2" s="45"/>
    </row>
    <row r="3" spans="1:7" ht="62.25" customHeight="1" x14ac:dyDescent="0.2">
      <c r="A3" s="143" t="s">
        <v>68</v>
      </c>
      <c r="B3" s="143"/>
      <c r="C3" s="143"/>
      <c r="D3" s="143"/>
      <c r="E3" s="143"/>
      <c r="F3" s="143"/>
      <c r="G3" s="45"/>
    </row>
    <row r="4" spans="1:7" ht="45.75" customHeight="1" x14ac:dyDescent="0.25">
      <c r="A4" s="144" t="s">
        <v>69</v>
      </c>
      <c r="B4" s="144"/>
      <c r="C4" s="144"/>
      <c r="D4" s="144"/>
      <c r="E4" s="144"/>
      <c r="F4" s="144"/>
      <c r="G4" s="45"/>
    </row>
    <row r="5" spans="1:7" x14ac:dyDescent="0.2"/>
    <row r="6" spans="1:7" x14ac:dyDescent="0.2"/>
    <row r="7" spans="1:7" x14ac:dyDescent="0.2"/>
  </sheetData>
  <sheetProtection password="CF7F" sheet="1" objects="1" scenarios="1" selectLockedCells="1"/>
  <mergeCells count="4">
    <mergeCell ref="A1:F1"/>
    <mergeCell ref="A2:F2"/>
    <mergeCell ref="A3:F3"/>
    <mergeCell ref="A4:F4"/>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8"/>
  <sheetViews>
    <sheetView zoomScale="130" zoomScaleNormal="130" workbookViewId="0">
      <pane ySplit="1" topLeftCell="A2" activePane="bottomLeft" state="frozen"/>
      <selection pane="bottomLeft" activeCell="B8" sqref="B8"/>
    </sheetView>
  </sheetViews>
  <sheetFormatPr baseColWidth="10" defaultColWidth="0" defaultRowHeight="12.75" zeroHeight="1" x14ac:dyDescent="0.2"/>
  <cols>
    <col min="1" max="1" width="10.42578125" style="43" customWidth="1"/>
    <col min="2" max="2" width="10" style="43" customWidth="1"/>
    <col min="3" max="6" width="12.28515625" style="43" customWidth="1"/>
    <col min="7" max="7" width="17.42578125" style="43" customWidth="1"/>
    <col min="8" max="15" width="0" style="43" hidden="1" customWidth="1"/>
    <col min="16" max="16384" width="11.42578125" style="43" hidden="1"/>
  </cols>
  <sheetData>
    <row r="1" spans="1:8" ht="68.25" customHeight="1" thickBot="1" x14ac:dyDescent="0.25">
      <c r="A1" s="145"/>
      <c r="B1" s="145"/>
      <c r="C1" s="145"/>
      <c r="D1" s="145"/>
      <c r="E1" s="145"/>
      <c r="F1" s="145"/>
    </row>
    <row r="2" spans="1:8" ht="19.5" x14ac:dyDescent="0.3">
      <c r="A2" s="146" t="s">
        <v>16</v>
      </c>
      <c r="B2" s="146"/>
      <c r="C2" s="146"/>
      <c r="D2" s="146"/>
      <c r="E2" s="146"/>
      <c r="F2" s="146"/>
      <c r="G2" s="146"/>
    </row>
    <row r="3" spans="1:8" ht="34.5" customHeight="1" x14ac:dyDescent="0.2">
      <c r="A3" s="152" t="s">
        <v>17</v>
      </c>
      <c r="B3" s="155"/>
      <c r="C3" s="155"/>
      <c r="D3" s="155"/>
      <c r="E3" s="155"/>
      <c r="F3" s="155"/>
      <c r="G3" s="156"/>
    </row>
    <row r="4" spans="1:8" x14ac:dyDescent="0.2">
      <c r="A4" s="46"/>
      <c r="B4" s="47"/>
      <c r="C4" s="47"/>
      <c r="D4" s="47"/>
      <c r="E4" s="47"/>
      <c r="F4" s="47"/>
      <c r="G4" s="48"/>
    </row>
    <row r="5" spans="1:8" ht="42" customHeight="1" x14ac:dyDescent="0.2">
      <c r="A5" s="152" t="s">
        <v>72</v>
      </c>
      <c r="B5" s="155"/>
      <c r="C5" s="155"/>
      <c r="D5" s="155"/>
      <c r="E5" s="155"/>
      <c r="F5" s="155"/>
      <c r="G5" s="156"/>
    </row>
    <row r="6" spans="1:8" x14ac:dyDescent="0.2">
      <c r="A6" s="49"/>
      <c r="B6" s="50"/>
      <c r="C6" s="50"/>
      <c r="D6" s="50"/>
      <c r="E6" s="50"/>
      <c r="F6" s="50"/>
      <c r="G6" s="51"/>
    </row>
    <row r="7" spans="1:8" x14ac:dyDescent="0.2">
      <c r="A7" s="49"/>
      <c r="B7" s="50"/>
      <c r="C7" s="50"/>
      <c r="D7" s="50"/>
      <c r="E7" s="50"/>
      <c r="F7" s="50"/>
      <c r="G7" s="51"/>
    </row>
    <row r="8" spans="1:8" x14ac:dyDescent="0.2">
      <c r="A8" s="49"/>
      <c r="B8" s="137">
        <v>14</v>
      </c>
      <c r="C8" s="52" t="s">
        <v>22</v>
      </c>
      <c r="D8" s="50"/>
      <c r="E8" s="50"/>
      <c r="F8" s="50"/>
      <c r="G8" s="51"/>
    </row>
    <row r="9" spans="1:8" x14ac:dyDescent="0.2">
      <c r="A9" s="49"/>
      <c r="B9" s="137">
        <v>62</v>
      </c>
      <c r="C9" s="52" t="s">
        <v>23</v>
      </c>
      <c r="D9" s="50"/>
      <c r="E9" s="50"/>
      <c r="F9" s="50"/>
      <c r="G9" s="51"/>
    </row>
    <row r="10" spans="1:8" x14ac:dyDescent="0.2">
      <c r="A10" s="49"/>
      <c r="B10" s="91" t="s">
        <v>18</v>
      </c>
      <c r="C10" s="52" t="s">
        <v>24</v>
      </c>
      <c r="D10" s="50"/>
      <c r="E10" s="50"/>
      <c r="F10" s="50"/>
      <c r="G10" s="51"/>
    </row>
    <row r="11" spans="1:8" x14ac:dyDescent="0.2">
      <c r="A11" s="49"/>
      <c r="B11" s="92">
        <v>5.08</v>
      </c>
      <c r="C11" s="53" t="str">
        <f>" Personas-tiempo ("&amp;VLOOKUP(B10,'SVMT códigos'!A2:B8,2,FALSE)&amp;") expuestos en el período"</f>
        <v xml:space="preserve"> Personas-tiempo (año) expuestos en el período</v>
      </c>
      <c r="D11" s="50"/>
      <c r="E11" s="50"/>
      <c r="F11" s="50"/>
      <c r="G11" s="51"/>
    </row>
    <row r="12" spans="1:8" ht="13.5" thickBot="1" x14ac:dyDescent="0.25">
      <c r="A12" s="49"/>
      <c r="B12" s="50"/>
      <c r="C12" s="50"/>
      <c r="D12" s="50"/>
      <c r="E12" s="50"/>
      <c r="F12" s="126"/>
      <c r="G12" s="126"/>
      <c r="H12" s="125"/>
    </row>
    <row r="13" spans="1:8" ht="16.5" thickBot="1" x14ac:dyDescent="0.3">
      <c r="A13" s="49"/>
      <c r="B13" s="50"/>
      <c r="C13" s="54" t="str">
        <f>"IA "&amp;"("&amp;B10&amp;") = "</f>
        <v xml:space="preserve">IA (anual) = </v>
      </c>
      <c r="D13" s="55">
        <f>IF(ISNUMBER(B8),IF(ISNUMBER(B9),B8/B9,""),"")</f>
        <v>0.22580645161290322</v>
      </c>
      <c r="E13" s="56"/>
      <c r="F13" s="127"/>
      <c r="G13" s="128"/>
    </row>
    <row r="14" spans="1:8" ht="13.5" thickBot="1" x14ac:dyDescent="0.25">
      <c r="A14" s="49"/>
      <c r="B14" s="50"/>
      <c r="C14" s="50"/>
      <c r="D14" s="50"/>
      <c r="E14" s="57"/>
      <c r="F14" s="57"/>
      <c r="G14" s="57"/>
    </row>
    <row r="15" spans="1:8" ht="16.5" thickBot="1" x14ac:dyDescent="0.3">
      <c r="A15" s="49"/>
      <c r="B15" s="50"/>
      <c r="C15" s="54" t="str">
        <f>"DI "&amp;"(persona-"&amp;VLOOKUP(B10,'SVMT códigos'!A2:B7,2,FALSE)&amp;") = "</f>
        <v xml:space="preserve">DI (persona-año) = </v>
      </c>
      <c r="D15" s="55">
        <f>IF(ISNUMBER(B8),IF(ISNUMBER(B11),B8/B11,""),"")</f>
        <v>2.7559055118110236</v>
      </c>
      <c r="E15" s="56"/>
      <c r="F15" s="56"/>
      <c r="G15" s="51"/>
    </row>
    <row r="16" spans="1:8" x14ac:dyDescent="0.2">
      <c r="A16" s="49"/>
      <c r="B16" s="50"/>
      <c r="C16" s="50"/>
      <c r="D16" s="50"/>
      <c r="E16" s="50"/>
      <c r="F16" s="50"/>
      <c r="G16" s="51"/>
    </row>
    <row r="17" spans="1:7" ht="13.5" thickBot="1" x14ac:dyDescent="0.25">
      <c r="A17" s="58"/>
      <c r="B17" s="59"/>
      <c r="C17" s="59"/>
      <c r="D17" s="59"/>
      <c r="E17" s="59"/>
      <c r="F17" s="59"/>
      <c r="G17" s="60"/>
    </row>
    <row r="18" spans="1:7" x14ac:dyDescent="0.2">
      <c r="A18" s="157" t="s">
        <v>14</v>
      </c>
      <c r="B18" s="158"/>
      <c r="C18" s="158"/>
      <c r="D18" s="158"/>
      <c r="E18" s="158"/>
      <c r="F18" s="158"/>
      <c r="G18" s="159"/>
    </row>
    <row r="19" spans="1:7" ht="13.5" thickBot="1" x14ac:dyDescent="0.25">
      <c r="A19" s="5"/>
      <c r="B19" s="28"/>
      <c r="C19" s="28"/>
      <c r="D19" s="28"/>
      <c r="E19" s="28"/>
      <c r="F19" s="28"/>
      <c r="G19" s="32"/>
    </row>
    <row r="20" spans="1:7" ht="15.75" x14ac:dyDescent="0.25">
      <c r="A20" s="5"/>
      <c r="B20" s="6"/>
      <c r="C20" s="45"/>
      <c r="D20" s="41" t="s">
        <v>4</v>
      </c>
      <c r="E20" s="61">
        <f>B8</f>
        <v>14</v>
      </c>
      <c r="F20" s="8"/>
      <c r="G20" s="62"/>
    </row>
    <row r="21" spans="1:7" ht="16.5" thickBot="1" x14ac:dyDescent="0.3">
      <c r="A21" s="5"/>
      <c r="B21" s="6"/>
      <c r="C21" s="45"/>
      <c r="D21" s="41" t="s">
        <v>5</v>
      </c>
      <c r="E21" s="63">
        <f>B9</f>
        <v>62</v>
      </c>
      <c r="F21" s="8"/>
      <c r="G21" s="62"/>
    </row>
    <row r="22" spans="1:7" x14ac:dyDescent="0.2">
      <c r="A22" s="5"/>
      <c r="B22" s="6"/>
      <c r="C22" s="45"/>
      <c r="D22" s="42" t="s">
        <v>15</v>
      </c>
      <c r="E22" s="93">
        <v>95</v>
      </c>
      <c r="F22" s="8"/>
      <c r="G22" s="62"/>
    </row>
    <row r="23" spans="1:7" ht="13.5" thickBot="1" x14ac:dyDescent="0.25">
      <c r="A23" s="5"/>
      <c r="B23" s="6"/>
      <c r="C23" s="3"/>
      <c r="D23" s="3"/>
      <c r="E23" s="3"/>
      <c r="F23" s="3"/>
      <c r="G23" s="15"/>
    </row>
    <row r="24" spans="1:7" ht="14.25" customHeight="1" thickBot="1" x14ac:dyDescent="0.3">
      <c r="A24" s="5"/>
      <c r="B24" s="147" t="s">
        <v>8</v>
      </c>
      <c r="C24" s="9" t="s">
        <v>3</v>
      </c>
      <c r="D24" s="10"/>
      <c r="E24" s="11"/>
      <c r="F24" s="12"/>
      <c r="G24" s="15"/>
    </row>
    <row r="25" spans="1:7" ht="16.5" thickBot="1" x14ac:dyDescent="0.3">
      <c r="A25" s="5"/>
      <c r="B25" s="148"/>
      <c r="C25" s="13"/>
      <c r="D25" s="64" t="str">
        <f>IF(E28&gt;(5/E21),IF((1-E28)&gt;(5/E21),"Válido","No válido"),"No válido")</f>
        <v>Válido</v>
      </c>
      <c r="E25" s="50"/>
      <c r="F25" s="24"/>
      <c r="G25" s="15"/>
    </row>
    <row r="26" spans="1:7" ht="13.5" x14ac:dyDescent="0.25">
      <c r="A26" s="5"/>
      <c r="B26" s="148"/>
      <c r="C26" s="13"/>
      <c r="D26" s="14"/>
      <c r="E26" s="14"/>
      <c r="F26" s="24"/>
      <c r="G26" s="15"/>
    </row>
    <row r="27" spans="1:7" ht="14.25" thickBot="1" x14ac:dyDescent="0.3">
      <c r="A27" s="5"/>
      <c r="B27" s="148"/>
      <c r="C27" s="14"/>
      <c r="D27" s="14"/>
      <c r="E27" s="3"/>
      <c r="F27" s="15"/>
      <c r="G27" s="15"/>
    </row>
    <row r="28" spans="1:7" ht="16.5" thickBot="1" x14ac:dyDescent="0.3">
      <c r="A28" s="5"/>
      <c r="B28" s="148"/>
      <c r="C28" s="16"/>
      <c r="D28" s="65" t="str">
        <f>"IA "&amp;"("&amp;B10&amp;") = "</f>
        <v xml:space="preserve">IA (anual) = </v>
      </c>
      <c r="E28" s="55">
        <f>E20/E21</f>
        <v>0.22580645161290322</v>
      </c>
      <c r="F28" s="25"/>
      <c r="G28" s="25"/>
    </row>
    <row r="29" spans="1:7" ht="14.25" thickBot="1" x14ac:dyDescent="0.3">
      <c r="A29" s="5"/>
      <c r="B29" s="148"/>
      <c r="C29" s="16"/>
      <c r="D29" s="150" t="str">
        <f>"Intervalo de confianza ("&amp;E22&amp;"%)"</f>
        <v>Intervalo de confianza (95%)</v>
      </c>
      <c r="E29" s="150"/>
      <c r="F29" s="151"/>
      <c r="G29" s="25"/>
    </row>
    <row r="30" spans="1:7" ht="16.5" thickBot="1" x14ac:dyDescent="0.3">
      <c r="A30" s="5"/>
      <c r="B30" s="148"/>
      <c r="C30" s="17"/>
      <c r="D30" s="18" t="s">
        <v>6</v>
      </c>
      <c r="E30" s="55">
        <f>ROUND((2*B9*D13 +1.9599^2 - 1.9599 * SQRT(1.9599^2 + 4*B9*D13*(1-D13))) / (2*(B9 + 1.9599^2)),4)</f>
        <v>0.1396</v>
      </c>
      <c r="F30" s="25"/>
      <c r="G30" s="25"/>
    </row>
    <row r="31" spans="1:7" ht="16.5" thickBot="1" x14ac:dyDescent="0.3">
      <c r="A31" s="5"/>
      <c r="B31" s="149"/>
      <c r="C31" s="19"/>
      <c r="D31" s="19" t="s">
        <v>7</v>
      </c>
      <c r="E31" s="55">
        <f>ROUND((2*B9*D13 +1.9599^2 + 1.9599 * SQRT(1.9599^2 + 4*B9*D13*(1-D13))) / (2*(B9 + 1.9599^2)),4)</f>
        <v>0.34410000000000002</v>
      </c>
      <c r="F31" s="26"/>
      <c r="G31" s="25"/>
    </row>
    <row r="32" spans="1:7" ht="14.25" thickBot="1" x14ac:dyDescent="0.3">
      <c r="A32" s="2"/>
      <c r="B32" s="33"/>
      <c r="C32" s="19"/>
      <c r="D32" s="59"/>
      <c r="E32" s="59"/>
      <c r="F32" s="20"/>
      <c r="G32" s="26"/>
    </row>
    <row r="33" spans="1:7" x14ac:dyDescent="0.2">
      <c r="A33" s="45"/>
      <c r="B33" s="45"/>
      <c r="C33" s="45"/>
      <c r="D33" s="45"/>
      <c r="E33" s="45"/>
      <c r="F33" s="45"/>
      <c r="G33" s="45"/>
    </row>
    <row r="34" spans="1:7" ht="13.5" thickBot="1" x14ac:dyDescent="0.25">
      <c r="A34" s="45"/>
      <c r="B34" s="45"/>
      <c r="C34" s="45"/>
      <c r="D34" s="45"/>
      <c r="E34" s="45"/>
      <c r="F34" s="45"/>
      <c r="G34" s="45"/>
    </row>
    <row r="35" spans="1:7" ht="19.5" x14ac:dyDescent="0.3">
      <c r="A35" s="146" t="s">
        <v>25</v>
      </c>
      <c r="B35" s="146"/>
      <c r="C35" s="146"/>
      <c r="D35" s="146"/>
      <c r="E35" s="146"/>
      <c r="F35" s="146"/>
      <c r="G35" s="146"/>
    </row>
    <row r="36" spans="1:7" ht="33.75" customHeight="1" x14ac:dyDescent="0.2">
      <c r="A36" s="152" t="s">
        <v>28</v>
      </c>
      <c r="B36" s="153"/>
      <c r="C36" s="153"/>
      <c r="D36" s="153"/>
      <c r="E36" s="153"/>
      <c r="F36" s="153"/>
      <c r="G36" s="154"/>
    </row>
    <row r="37" spans="1:7" x14ac:dyDescent="0.2">
      <c r="A37" s="49"/>
      <c r="B37" s="50"/>
      <c r="C37" s="50"/>
      <c r="D37" s="50"/>
      <c r="E37" s="50"/>
      <c r="F37" s="50"/>
      <c r="G37" s="51"/>
    </row>
    <row r="38" spans="1:7" x14ac:dyDescent="0.2">
      <c r="A38" s="49"/>
      <c r="B38" s="50"/>
      <c r="C38" s="50"/>
      <c r="D38" s="50"/>
      <c r="E38" s="50"/>
      <c r="F38" s="50"/>
      <c r="G38" s="51"/>
    </row>
    <row r="39" spans="1:7" x14ac:dyDescent="0.2">
      <c r="A39" s="49"/>
      <c r="B39" s="138">
        <v>2</v>
      </c>
      <c r="C39" s="52" t="s">
        <v>27</v>
      </c>
      <c r="D39" s="50"/>
      <c r="E39" s="50"/>
      <c r="F39" s="50"/>
      <c r="G39" s="51"/>
    </row>
    <row r="40" spans="1:7" x14ac:dyDescent="0.2">
      <c r="A40" s="49"/>
      <c r="B40" s="138">
        <v>200</v>
      </c>
      <c r="C40" s="52" t="s">
        <v>26</v>
      </c>
      <c r="D40" s="50"/>
      <c r="E40" s="50"/>
      <c r="F40" s="50"/>
      <c r="G40" s="51"/>
    </row>
    <row r="41" spans="1:7" ht="13.5" thickBot="1" x14ac:dyDescent="0.25">
      <c r="A41" s="49"/>
      <c r="B41" s="50"/>
      <c r="C41" s="50"/>
      <c r="D41" s="50"/>
      <c r="E41" s="50"/>
      <c r="F41" s="50"/>
      <c r="G41" s="51"/>
    </row>
    <row r="42" spans="1:7" ht="16.5" thickBot="1" x14ac:dyDescent="0.3">
      <c r="A42" s="49"/>
      <c r="B42" s="50"/>
      <c r="C42" s="54" t="str">
        <f>"P = "</f>
        <v xml:space="preserve">P = </v>
      </c>
      <c r="D42" s="55">
        <f>IF(ISNUMBER(B39),IF(ISNUMBER(B40),B39/B40,""),"")</f>
        <v>0.01</v>
      </c>
      <c r="E42" s="56"/>
      <c r="F42" s="56"/>
      <c r="G42" s="51"/>
    </row>
    <row r="43" spans="1:7" x14ac:dyDescent="0.2">
      <c r="A43" s="49"/>
      <c r="B43" s="50"/>
      <c r="C43" s="50"/>
      <c r="D43" s="50"/>
      <c r="E43" s="50"/>
      <c r="F43" s="50"/>
      <c r="G43" s="51"/>
    </row>
    <row r="44" spans="1:7" ht="13.5" thickBot="1" x14ac:dyDescent="0.25">
      <c r="A44" s="49"/>
      <c r="B44" s="50"/>
      <c r="C44" s="50"/>
      <c r="D44" s="50"/>
      <c r="E44" s="50"/>
      <c r="F44" s="50"/>
      <c r="G44" s="51"/>
    </row>
    <row r="45" spans="1:7" x14ac:dyDescent="0.2">
      <c r="A45" s="157" t="s">
        <v>14</v>
      </c>
      <c r="B45" s="158"/>
      <c r="C45" s="158"/>
      <c r="D45" s="158"/>
      <c r="E45" s="158"/>
      <c r="F45" s="158"/>
      <c r="G45" s="159"/>
    </row>
    <row r="46" spans="1:7" ht="13.5" thickBot="1" x14ac:dyDescent="0.25">
      <c r="A46" s="5"/>
      <c r="B46" s="28"/>
      <c r="C46" s="28"/>
      <c r="D46" s="28"/>
      <c r="E46" s="28"/>
      <c r="F46" s="28"/>
      <c r="G46" s="32"/>
    </row>
    <row r="47" spans="1:7" ht="15.75" x14ac:dyDescent="0.25">
      <c r="A47" s="5"/>
      <c r="B47" s="6"/>
      <c r="C47" s="45"/>
      <c r="D47" s="41" t="s">
        <v>4</v>
      </c>
      <c r="E47" s="61">
        <f>B39</f>
        <v>2</v>
      </c>
      <c r="F47" s="8"/>
      <c r="G47" s="62"/>
    </row>
    <row r="48" spans="1:7" ht="16.5" thickBot="1" x14ac:dyDescent="0.3">
      <c r="A48" s="5"/>
      <c r="B48" s="6"/>
      <c r="C48" s="45"/>
      <c r="D48" s="41" t="s">
        <v>5</v>
      </c>
      <c r="E48" s="63">
        <f>B40</f>
        <v>200</v>
      </c>
      <c r="F48" s="8"/>
      <c r="G48" s="62"/>
    </row>
    <row r="49" spans="1:7" x14ac:dyDescent="0.2">
      <c r="A49" s="5"/>
      <c r="B49" s="6"/>
      <c r="C49" s="45"/>
      <c r="D49" s="42" t="s">
        <v>15</v>
      </c>
      <c r="E49" s="93">
        <v>95</v>
      </c>
      <c r="F49" s="8"/>
      <c r="G49" s="62"/>
    </row>
    <row r="50" spans="1:7" ht="13.5" thickBot="1" x14ac:dyDescent="0.25">
      <c r="A50" s="5"/>
      <c r="B50" s="6"/>
      <c r="C50" s="3"/>
      <c r="D50" s="3"/>
      <c r="E50" s="3"/>
      <c r="F50" s="3"/>
      <c r="G50" s="15"/>
    </row>
    <row r="51" spans="1:7" ht="14.25" thickBot="1" x14ac:dyDescent="0.3">
      <c r="A51" s="5"/>
      <c r="B51" s="147" t="s">
        <v>8</v>
      </c>
      <c r="C51" s="9" t="s">
        <v>3</v>
      </c>
      <c r="D51" s="10"/>
      <c r="E51" s="11"/>
      <c r="F51" s="12"/>
      <c r="G51" s="15"/>
    </row>
    <row r="52" spans="1:7" ht="16.5" thickBot="1" x14ac:dyDescent="0.3">
      <c r="A52" s="5"/>
      <c r="B52" s="148"/>
      <c r="C52" s="13"/>
      <c r="D52" s="64" t="str">
        <f>IF(E55&gt;(5/E48),IF((1-E55)&gt;(5/E48),"Válido","No válido"),"No válido")</f>
        <v>No válido</v>
      </c>
      <c r="E52" s="50"/>
      <c r="F52" s="24"/>
      <c r="G52" s="15"/>
    </row>
    <row r="53" spans="1:7" ht="13.5" x14ac:dyDescent="0.25">
      <c r="A53" s="5"/>
      <c r="B53" s="148"/>
      <c r="C53" s="13"/>
      <c r="D53" s="14"/>
      <c r="E53" s="14"/>
      <c r="F53" s="24"/>
      <c r="G53" s="15"/>
    </row>
    <row r="54" spans="1:7" ht="14.25" thickBot="1" x14ac:dyDescent="0.3">
      <c r="A54" s="5"/>
      <c r="B54" s="148"/>
      <c r="C54" s="14"/>
      <c r="D54" s="14"/>
      <c r="E54" s="3"/>
      <c r="F54" s="15"/>
      <c r="G54" s="15"/>
    </row>
    <row r="55" spans="1:7" ht="16.5" thickBot="1" x14ac:dyDescent="0.3">
      <c r="A55" s="5"/>
      <c r="B55" s="148"/>
      <c r="C55" s="16"/>
      <c r="D55" s="65" t="str">
        <f>"IA "&amp;"("&amp;B37&amp;") = "</f>
        <v xml:space="preserve">IA () = </v>
      </c>
      <c r="E55" s="55">
        <f>E47/E48</f>
        <v>0.01</v>
      </c>
      <c r="F55" s="25"/>
      <c r="G55" s="25"/>
    </row>
    <row r="56" spans="1:7" ht="14.25" thickBot="1" x14ac:dyDescent="0.3">
      <c r="A56" s="5"/>
      <c r="B56" s="148"/>
      <c r="C56" s="16"/>
      <c r="D56" s="150" t="str">
        <f>"Intervalo de confianza ("&amp;E49&amp;"%)"</f>
        <v>Intervalo de confianza (95%)</v>
      </c>
      <c r="E56" s="150"/>
      <c r="F56" s="151"/>
      <c r="G56" s="25"/>
    </row>
    <row r="57" spans="1:7" ht="16.5" thickBot="1" x14ac:dyDescent="0.3">
      <c r="A57" s="5"/>
      <c r="B57" s="148"/>
      <c r="C57" s="17"/>
      <c r="D57" s="18" t="s">
        <v>6</v>
      </c>
      <c r="E57" s="55">
        <f>ROUND((2*B40*D42 +1.9599^2 - 1.9599 * SQRT(1.9599^2 + 4*B40*D42*(1-D42))) / (2*(B40 + 1.9599^2)),4)</f>
        <v>2.7000000000000001E-3</v>
      </c>
      <c r="F57" s="25"/>
      <c r="G57" s="25"/>
    </row>
    <row r="58" spans="1:7" ht="16.5" thickBot="1" x14ac:dyDescent="0.3">
      <c r="A58" s="5"/>
      <c r="B58" s="149"/>
      <c r="C58" s="19"/>
      <c r="D58" s="19" t="s">
        <v>7</v>
      </c>
      <c r="E58" s="55">
        <f>ROUND((2*B40*D42 +1.9599^2 + 1.9599 * SQRT(1.9599^2 + 4*B40*D42*(1-D42))) / (2*(B40 + 1.9599^2)),4)</f>
        <v>3.5700000000000003E-2</v>
      </c>
      <c r="F58" s="26"/>
      <c r="G58" s="25"/>
    </row>
    <row r="59" spans="1:7" ht="13.5" x14ac:dyDescent="0.25">
      <c r="A59" s="5"/>
      <c r="B59" s="27"/>
      <c r="C59" s="18"/>
      <c r="D59" s="50"/>
      <c r="E59" s="50"/>
      <c r="F59" s="7"/>
      <c r="G59" s="25"/>
    </row>
    <row r="60" spans="1:7" s="44" customFormat="1" hidden="1" x14ac:dyDescent="0.2">
      <c r="A60" s="57"/>
      <c r="B60" s="57"/>
      <c r="C60" s="57"/>
      <c r="D60" s="57"/>
      <c r="E60" s="57"/>
      <c r="F60" s="57"/>
      <c r="G60" s="57"/>
    </row>
    <row r="61" spans="1:7" s="44" customFormat="1" hidden="1" x14ac:dyDescent="0.2">
      <c r="A61" s="57"/>
      <c r="B61" s="57"/>
      <c r="C61" s="57"/>
      <c r="D61" s="57"/>
      <c r="E61" s="57"/>
      <c r="F61" s="57"/>
      <c r="G61" s="57"/>
    </row>
    <row r="62" spans="1:7" s="44" customFormat="1" hidden="1" x14ac:dyDescent="0.2">
      <c r="A62" s="57"/>
      <c r="B62" s="57"/>
      <c r="C62" s="57"/>
      <c r="D62" s="57"/>
      <c r="E62" s="57"/>
      <c r="F62" s="57"/>
      <c r="G62" s="57"/>
    </row>
    <row r="63" spans="1:7" s="44" customFormat="1" ht="19.5" hidden="1" x14ac:dyDescent="0.3">
      <c r="A63" s="118"/>
      <c r="B63" s="118"/>
      <c r="C63" s="118"/>
      <c r="D63" s="118"/>
      <c r="E63" s="118"/>
      <c r="F63" s="118"/>
      <c r="G63" s="118"/>
    </row>
    <row r="64" spans="1:7" s="44" customFormat="1" hidden="1" x14ac:dyDescent="0.2">
      <c r="A64" s="57"/>
      <c r="B64" s="57"/>
      <c r="C64" s="57"/>
      <c r="D64" s="57"/>
      <c r="E64" s="57"/>
      <c r="F64" s="57"/>
      <c r="G64" s="57"/>
    </row>
    <row r="65" spans="1:7" s="44" customFormat="1" hidden="1" x14ac:dyDescent="0.2">
      <c r="A65" s="57"/>
      <c r="B65" s="57"/>
      <c r="C65" s="57"/>
      <c r="D65" s="57"/>
      <c r="E65" s="57"/>
      <c r="F65" s="57"/>
      <c r="G65" s="57"/>
    </row>
    <row r="66" spans="1:7" s="44" customFormat="1" hidden="1" x14ac:dyDescent="0.2">
      <c r="A66" s="57"/>
      <c r="B66" s="57"/>
      <c r="C66" s="57"/>
      <c r="D66" s="57"/>
      <c r="E66" s="57"/>
      <c r="F66" s="57"/>
      <c r="G66" s="57"/>
    </row>
    <row r="67" spans="1:7" s="44" customFormat="1" ht="19.5" hidden="1" x14ac:dyDescent="0.3">
      <c r="A67" s="118"/>
      <c r="B67" s="118"/>
      <c r="C67" s="118"/>
      <c r="D67" s="118"/>
      <c r="E67" s="118"/>
      <c r="F67" s="118"/>
      <c r="G67" s="118"/>
    </row>
    <row r="68" spans="1:7" s="44" customFormat="1" hidden="1" x14ac:dyDescent="0.2">
      <c r="A68" s="57"/>
      <c r="B68" s="57"/>
      <c r="C68" s="57"/>
      <c r="D68" s="57"/>
      <c r="E68" s="57"/>
      <c r="F68" s="57"/>
      <c r="G68" s="57"/>
    </row>
    <row r="69" spans="1:7" s="44" customFormat="1" hidden="1" x14ac:dyDescent="0.2">
      <c r="A69" s="57"/>
      <c r="B69" s="57"/>
      <c r="C69" s="57"/>
      <c r="D69" s="57"/>
      <c r="E69" s="57"/>
      <c r="F69" s="57"/>
      <c r="G69" s="57"/>
    </row>
    <row r="70" spans="1:7" s="44" customFormat="1" hidden="1" x14ac:dyDescent="0.2">
      <c r="A70" s="57"/>
      <c r="B70" s="57"/>
      <c r="C70" s="57"/>
      <c r="D70" s="4"/>
      <c r="E70" s="4"/>
      <c r="F70" s="57"/>
      <c r="G70" s="57"/>
    </row>
    <row r="71" spans="1:7" s="44" customFormat="1" ht="19.5" hidden="1" customHeight="1" x14ac:dyDescent="0.2">
      <c r="A71" s="57"/>
      <c r="B71" s="57"/>
      <c r="C71" s="97"/>
      <c r="D71" s="104"/>
      <c r="E71" s="104"/>
      <c r="F71" s="103"/>
      <c r="G71" s="57"/>
    </row>
    <row r="72" spans="1:7" s="44" customFormat="1" ht="19.5" hidden="1" customHeight="1" x14ac:dyDescent="0.25">
      <c r="A72" s="57"/>
      <c r="B72" s="119"/>
      <c r="C72" s="105"/>
      <c r="D72" s="98"/>
      <c r="E72" s="98"/>
      <c r="F72" s="106"/>
      <c r="G72" s="57"/>
    </row>
    <row r="73" spans="1:7" s="44" customFormat="1" ht="19.5" hidden="1" customHeight="1" x14ac:dyDescent="0.25">
      <c r="A73" s="57"/>
      <c r="B73" s="119"/>
      <c r="C73" s="105"/>
      <c r="D73" s="98"/>
      <c r="E73" s="98"/>
      <c r="F73" s="106"/>
      <c r="G73" s="57"/>
    </row>
    <row r="74" spans="1:7" s="44" customFormat="1" ht="15.75" hidden="1" x14ac:dyDescent="0.25">
      <c r="A74" s="57"/>
      <c r="B74" s="57"/>
      <c r="C74" s="103"/>
      <c r="D74" s="106"/>
      <c r="E74" s="106"/>
      <c r="F74" s="106"/>
      <c r="G74" s="57"/>
    </row>
    <row r="75" spans="1:7" s="44" customFormat="1" hidden="1" x14ac:dyDescent="0.2">
      <c r="A75" s="57"/>
      <c r="B75" s="57"/>
      <c r="C75" s="57"/>
      <c r="D75" s="57"/>
      <c r="E75" s="57"/>
      <c r="F75" s="57"/>
      <c r="G75" s="57"/>
    </row>
    <row r="76" spans="1:7" s="44" customFormat="1" hidden="1" x14ac:dyDescent="0.2">
      <c r="A76" s="57"/>
      <c r="B76" s="57"/>
      <c r="C76" s="57"/>
      <c r="D76" s="57"/>
      <c r="E76" s="57"/>
      <c r="F76" s="57"/>
      <c r="G76" s="57"/>
    </row>
    <row r="77" spans="1:7" s="44" customFormat="1" ht="15" hidden="1" x14ac:dyDescent="0.25">
      <c r="A77" s="107"/>
      <c r="B77" s="3"/>
      <c r="C77" s="3"/>
      <c r="D77" s="3"/>
      <c r="E77" s="57"/>
      <c r="F77" s="3"/>
      <c r="G77" s="57"/>
    </row>
    <row r="78" spans="1:7" s="44" customFormat="1" ht="16.5" hidden="1" customHeight="1" x14ac:dyDescent="0.25">
      <c r="A78" s="99"/>
      <c r="B78" s="56"/>
      <c r="C78" s="99"/>
      <c r="D78" s="56"/>
      <c r="E78" s="108"/>
      <c r="F78" s="108"/>
      <c r="G78" s="108"/>
    </row>
    <row r="79" spans="1:7" s="44" customFormat="1" ht="15.75" hidden="1" x14ac:dyDescent="0.25">
      <c r="A79" s="3"/>
      <c r="B79" s="3"/>
      <c r="C79" s="99"/>
      <c r="D79" s="56"/>
      <c r="E79" s="57"/>
      <c r="F79" s="3"/>
      <c r="G79" s="57"/>
    </row>
    <row r="80" spans="1:7" s="44" customFormat="1" ht="16.5" hidden="1" customHeight="1" x14ac:dyDescent="0.25">
      <c r="A80" s="99"/>
      <c r="B80" s="56"/>
      <c r="C80" s="99"/>
      <c r="D80" s="56"/>
      <c r="E80" s="108"/>
      <c r="F80" s="108"/>
      <c r="G80" s="108"/>
    </row>
    <row r="81" spans="1:7" s="44" customFormat="1" ht="15.75" hidden="1" x14ac:dyDescent="0.25">
      <c r="A81" s="3"/>
      <c r="B81" s="3"/>
      <c r="C81" s="99"/>
      <c r="D81" s="56"/>
      <c r="E81" s="57"/>
      <c r="F81" s="3"/>
      <c r="G81" s="57"/>
    </row>
    <row r="82" spans="1:7" s="44" customFormat="1" hidden="1" x14ac:dyDescent="0.2">
      <c r="A82" s="57"/>
      <c r="B82" s="57"/>
      <c r="C82" s="57"/>
      <c r="D82" s="57"/>
      <c r="E82" s="57"/>
      <c r="F82" s="57"/>
      <c r="G82" s="57"/>
    </row>
    <row r="83" spans="1:7" s="44" customFormat="1" hidden="1" x14ac:dyDescent="0.2">
      <c r="A83" s="57"/>
      <c r="B83" s="57"/>
      <c r="C83" s="57"/>
      <c r="D83" s="57"/>
      <c r="E83" s="57"/>
      <c r="F83" s="57"/>
      <c r="G83" s="57"/>
    </row>
    <row r="84" spans="1:7" s="44" customFormat="1" ht="15.75" hidden="1" x14ac:dyDescent="0.25">
      <c r="A84" s="57"/>
      <c r="B84" s="57"/>
      <c r="C84" s="57"/>
      <c r="D84" s="100"/>
      <c r="E84" s="56"/>
      <c r="F84" s="57"/>
      <c r="G84" s="57"/>
    </row>
    <row r="85" spans="1:7" s="44" customFormat="1" hidden="1" x14ac:dyDescent="0.2">
      <c r="A85" s="57"/>
      <c r="B85" s="57"/>
      <c r="C85" s="57"/>
      <c r="D85" s="57"/>
      <c r="E85" s="57"/>
      <c r="F85" s="57"/>
      <c r="G85" s="57"/>
    </row>
    <row r="86" spans="1:7" s="44" customFormat="1" ht="15.75" hidden="1" x14ac:dyDescent="0.25">
      <c r="A86" s="57"/>
      <c r="B86" s="57"/>
      <c r="C86" s="57"/>
      <c r="D86" s="100"/>
      <c r="E86" s="56"/>
      <c r="F86" s="57"/>
      <c r="G86" s="57"/>
    </row>
    <row r="87" spans="1:7" s="44" customFormat="1" ht="15.75" hidden="1" x14ac:dyDescent="0.25">
      <c r="A87" s="57"/>
      <c r="B87" s="57"/>
      <c r="C87" s="57"/>
      <c r="D87" s="100"/>
      <c r="E87" s="57"/>
      <c r="F87" s="57"/>
      <c r="G87" s="57"/>
    </row>
    <row r="88" spans="1:7" s="44" customFormat="1" ht="28.5" hidden="1" customHeight="1" x14ac:dyDescent="0.2">
      <c r="A88" s="120"/>
      <c r="B88" s="120"/>
      <c r="C88" s="120"/>
      <c r="D88" s="120"/>
      <c r="E88" s="120"/>
      <c r="F88" s="120"/>
      <c r="G88" s="120"/>
    </row>
    <row r="89" spans="1:7" s="44" customFormat="1" hidden="1" x14ac:dyDescent="0.2">
      <c r="A89" s="57"/>
      <c r="B89" s="57"/>
      <c r="C89" s="57"/>
      <c r="D89" s="57"/>
      <c r="E89" s="57"/>
      <c r="F89" s="57"/>
      <c r="G89" s="57"/>
    </row>
    <row r="90" spans="1:7" s="44" customFormat="1" ht="15.75" hidden="1" x14ac:dyDescent="0.25">
      <c r="A90" s="57"/>
      <c r="B90" s="57"/>
      <c r="C90" s="57"/>
      <c r="D90" s="100"/>
      <c r="E90" s="56"/>
      <c r="F90" s="57"/>
      <c r="G90" s="57"/>
    </row>
    <row r="91" spans="1:7" s="44" customFormat="1" hidden="1" x14ac:dyDescent="0.2">
      <c r="A91" s="57"/>
      <c r="B91" s="57"/>
      <c r="C91" s="57"/>
      <c r="D91" s="57"/>
      <c r="E91" s="57"/>
      <c r="F91" s="57"/>
      <c r="G91" s="57"/>
    </row>
    <row r="92" spans="1:7" s="44" customFormat="1" ht="15.75" hidden="1" x14ac:dyDescent="0.25">
      <c r="A92" s="57"/>
      <c r="B92" s="57"/>
      <c r="C92" s="57"/>
      <c r="D92" s="100"/>
      <c r="E92" s="56"/>
      <c r="F92" s="57"/>
      <c r="G92" s="57"/>
    </row>
    <row r="93" spans="1:7" s="44" customFormat="1" ht="15.75" hidden="1" x14ac:dyDescent="0.25">
      <c r="A93" s="57"/>
      <c r="B93" s="57"/>
      <c r="C93" s="57"/>
      <c r="D93" s="100"/>
      <c r="E93" s="57"/>
      <c r="F93" s="57"/>
      <c r="G93" s="57"/>
    </row>
    <row r="94" spans="1:7" s="44" customFormat="1" ht="27.75" hidden="1" customHeight="1" x14ac:dyDescent="0.2">
      <c r="A94" s="120"/>
      <c r="B94" s="120"/>
      <c r="C94" s="120"/>
      <c r="D94" s="120"/>
      <c r="E94" s="120"/>
      <c r="F94" s="120"/>
      <c r="G94" s="120"/>
    </row>
    <row r="95" spans="1:7" s="44" customFormat="1" hidden="1" x14ac:dyDescent="0.2">
      <c r="A95" s="57"/>
      <c r="B95" s="57"/>
      <c r="C95" s="57"/>
      <c r="D95" s="57"/>
      <c r="E95" s="57"/>
      <c r="F95" s="57"/>
      <c r="G95" s="57"/>
    </row>
    <row r="96" spans="1:7" s="44" customFormat="1" ht="15.75" hidden="1" x14ac:dyDescent="0.25">
      <c r="A96" s="57"/>
      <c r="B96" s="57"/>
      <c r="C96" s="57"/>
      <c r="D96" s="100"/>
      <c r="E96" s="56"/>
      <c r="F96" s="57"/>
      <c r="G96" s="57"/>
    </row>
    <row r="97" spans="1:7" s="44" customFormat="1" ht="15.75" hidden="1" x14ac:dyDescent="0.25">
      <c r="A97" s="57"/>
      <c r="B97" s="57"/>
      <c r="C97" s="57"/>
      <c r="D97" s="100"/>
      <c r="E97" s="57"/>
      <c r="F97" s="57"/>
      <c r="G97" s="57"/>
    </row>
    <row r="98" spans="1:7" s="44" customFormat="1" ht="27.75" hidden="1" customHeight="1" x14ac:dyDescent="0.2">
      <c r="A98" s="120"/>
      <c r="B98" s="120"/>
      <c r="C98" s="120"/>
      <c r="D98" s="120"/>
      <c r="E98" s="120"/>
      <c r="F98" s="120"/>
      <c r="G98" s="120"/>
    </row>
    <row r="99" spans="1:7" s="44" customFormat="1" hidden="1" x14ac:dyDescent="0.2">
      <c r="A99" s="57"/>
      <c r="B99" s="57"/>
      <c r="C99" s="57"/>
      <c r="D99" s="57"/>
      <c r="E99" s="88"/>
      <c r="F99" s="57"/>
      <c r="G99" s="57"/>
    </row>
    <row r="100" spans="1:7" s="44" customFormat="1" ht="15.75" hidden="1" x14ac:dyDescent="0.25">
      <c r="A100" s="57"/>
      <c r="B100" s="57"/>
      <c r="C100" s="57"/>
      <c r="D100" s="100"/>
      <c r="E100" s="56"/>
      <c r="F100" s="108"/>
      <c r="G100" s="108"/>
    </row>
    <row r="101" spans="1:7" s="44" customFormat="1" hidden="1" x14ac:dyDescent="0.2">
      <c r="A101" s="57"/>
      <c r="B101" s="57"/>
      <c r="C101" s="57"/>
      <c r="D101" s="57"/>
      <c r="E101" s="57"/>
      <c r="F101" s="57"/>
      <c r="G101" s="57"/>
    </row>
    <row r="102" spans="1:7" s="44" customFormat="1" ht="15.75" hidden="1" x14ac:dyDescent="0.25">
      <c r="A102" s="57"/>
      <c r="B102" s="57"/>
      <c r="C102" s="57"/>
      <c r="D102" s="100"/>
      <c r="E102" s="56"/>
      <c r="F102" s="108"/>
      <c r="G102" s="57"/>
    </row>
    <row r="103" spans="1:7" s="44" customFormat="1" hidden="1" x14ac:dyDescent="0.2">
      <c r="A103" s="57"/>
      <c r="B103" s="57"/>
      <c r="C103" s="57"/>
      <c r="D103" s="57"/>
      <c r="E103" s="57"/>
      <c r="F103" s="57"/>
      <c r="G103" s="57"/>
    </row>
    <row r="104" spans="1:7" s="44" customFormat="1" ht="15.75" hidden="1" x14ac:dyDescent="0.25">
      <c r="A104" s="57"/>
      <c r="B104" s="57"/>
      <c r="C104" s="57"/>
      <c r="D104" s="100"/>
      <c r="E104" s="56"/>
      <c r="F104" s="108"/>
      <c r="G104" s="57"/>
    </row>
    <row r="105" spans="1:7" s="44" customFormat="1" hidden="1" x14ac:dyDescent="0.2">
      <c r="A105" s="57"/>
      <c r="B105" s="57"/>
      <c r="C105" s="57"/>
      <c r="D105" s="57"/>
      <c r="E105" s="57"/>
      <c r="F105" s="57"/>
      <c r="G105" s="57"/>
    </row>
    <row r="106" spans="1:7" s="44" customFormat="1" ht="40.5" hidden="1" customHeight="1" x14ac:dyDescent="0.2">
      <c r="A106" s="120"/>
      <c r="B106" s="120"/>
      <c r="C106" s="120"/>
      <c r="D106" s="120"/>
      <c r="E106" s="120"/>
      <c r="F106" s="120"/>
      <c r="G106" s="120"/>
    </row>
    <row r="107" spans="1:7" s="44" customFormat="1" hidden="1" x14ac:dyDescent="0.2">
      <c r="A107" s="57"/>
      <c r="B107" s="57"/>
      <c r="C107" s="57"/>
      <c r="D107" s="57"/>
      <c r="E107" s="57"/>
      <c r="F107" s="57"/>
      <c r="G107" s="57"/>
    </row>
    <row r="108" spans="1:7" s="44" customFormat="1" hidden="1" x14ac:dyDescent="0.2">
      <c r="A108" s="57"/>
      <c r="B108" s="57"/>
      <c r="C108" s="109"/>
      <c r="D108" s="53"/>
      <c r="E108" s="57"/>
      <c r="F108" s="57"/>
      <c r="G108" s="57"/>
    </row>
    <row r="109" spans="1:7" s="44" customFormat="1" hidden="1" x14ac:dyDescent="0.2">
      <c r="A109" s="57"/>
      <c r="B109" s="57"/>
      <c r="C109" s="57"/>
      <c r="D109" s="57"/>
      <c r="E109" s="57"/>
      <c r="F109" s="57"/>
      <c r="G109" s="57"/>
    </row>
    <row r="110" spans="1:7" s="44" customFormat="1" ht="15.75" hidden="1" x14ac:dyDescent="0.25">
      <c r="A110" s="57"/>
      <c r="B110" s="57"/>
      <c r="C110" s="57"/>
      <c r="D110" s="100"/>
      <c r="E110" s="56"/>
      <c r="F110" s="57"/>
      <c r="G110" s="57"/>
    </row>
    <row r="111" spans="1:7" s="44" customFormat="1" hidden="1" x14ac:dyDescent="0.2">
      <c r="A111" s="57"/>
      <c r="B111" s="57"/>
      <c r="C111" s="57"/>
      <c r="D111" s="57"/>
      <c r="E111" s="57"/>
      <c r="F111" s="57"/>
      <c r="G111" s="57"/>
    </row>
    <row r="112" spans="1:7" s="44" customFormat="1" hidden="1" x14ac:dyDescent="0.2">
      <c r="A112" s="121"/>
      <c r="B112" s="121"/>
      <c r="C112" s="121"/>
      <c r="D112" s="121"/>
      <c r="E112" s="121"/>
      <c r="F112" s="121"/>
      <c r="G112" s="121"/>
    </row>
    <row r="113" spans="1:7" s="44" customFormat="1" hidden="1" x14ac:dyDescent="0.2">
      <c r="A113" s="3"/>
      <c r="B113" s="101"/>
      <c r="C113" s="101"/>
      <c r="D113" s="101"/>
      <c r="E113" s="101"/>
      <c r="F113" s="101"/>
      <c r="G113" s="101"/>
    </row>
    <row r="114" spans="1:7" s="44" customFormat="1" ht="13.5" hidden="1" x14ac:dyDescent="0.25">
      <c r="A114" s="3"/>
      <c r="B114" s="40"/>
      <c r="C114" s="14"/>
      <c r="D114" s="14"/>
      <c r="E114" s="101"/>
      <c r="F114" s="101"/>
      <c r="G114" s="101"/>
    </row>
    <row r="115" spans="1:7" s="44" customFormat="1" hidden="1" x14ac:dyDescent="0.2">
      <c r="A115" s="57"/>
      <c r="B115" s="102"/>
      <c r="C115" s="103"/>
      <c r="D115" s="103"/>
      <c r="E115" s="57"/>
      <c r="F115" s="57"/>
      <c r="G115" s="57"/>
    </row>
    <row r="116" spans="1:7" s="44" customFormat="1" ht="15.75" hidden="1" x14ac:dyDescent="0.25">
      <c r="A116" s="57"/>
      <c r="B116" s="102"/>
      <c r="C116" s="98"/>
      <c r="D116" s="98"/>
      <c r="E116" s="106"/>
      <c r="F116" s="57"/>
      <c r="G116" s="57"/>
    </row>
    <row r="117" spans="1:7" s="44" customFormat="1" ht="15.75" hidden="1" x14ac:dyDescent="0.25">
      <c r="A117" s="57"/>
      <c r="B117" s="102"/>
      <c r="C117" s="98"/>
      <c r="D117" s="98"/>
      <c r="E117" s="106"/>
      <c r="F117" s="57"/>
      <c r="G117" s="57"/>
    </row>
    <row r="118" spans="1:7" s="44" customFormat="1" ht="15.75" hidden="1" x14ac:dyDescent="0.25">
      <c r="A118" s="57"/>
      <c r="B118" s="57"/>
      <c r="C118" s="106"/>
      <c r="D118" s="106"/>
      <c r="E118" s="106"/>
      <c r="F118" s="57"/>
      <c r="G118" s="3"/>
    </row>
    <row r="119" spans="1:7" s="44" customFormat="1" hidden="1" x14ac:dyDescent="0.2">
      <c r="A119" s="57"/>
      <c r="B119" s="57"/>
      <c r="C119" s="57"/>
      <c r="D119" s="57"/>
      <c r="E119" s="57"/>
      <c r="F119" s="57"/>
      <c r="G119" s="3"/>
    </row>
    <row r="120" spans="1:7" s="44" customFormat="1" hidden="1" x14ac:dyDescent="0.2">
      <c r="A120" s="57"/>
      <c r="B120" s="102"/>
      <c r="C120" s="103"/>
      <c r="D120" s="103"/>
      <c r="E120" s="57"/>
      <c r="F120" s="57"/>
      <c r="G120" s="57"/>
    </row>
    <row r="121" spans="1:7" s="44" customFormat="1" hidden="1" x14ac:dyDescent="0.2">
      <c r="A121" s="57"/>
      <c r="B121" s="102"/>
      <c r="C121" s="110"/>
      <c r="D121" s="110"/>
      <c r="E121" s="111"/>
      <c r="F121" s="57"/>
      <c r="G121" s="57"/>
    </row>
    <row r="122" spans="1:7" s="44" customFormat="1" hidden="1" x14ac:dyDescent="0.2">
      <c r="A122" s="57"/>
      <c r="B122" s="102"/>
      <c r="C122" s="110"/>
      <c r="D122" s="110"/>
      <c r="E122" s="111"/>
      <c r="F122" s="57"/>
      <c r="G122" s="57"/>
    </row>
    <row r="123" spans="1:7" s="44" customFormat="1" hidden="1" x14ac:dyDescent="0.2">
      <c r="A123" s="57"/>
      <c r="B123" s="57"/>
      <c r="C123" s="111"/>
      <c r="D123" s="111"/>
      <c r="E123" s="111"/>
      <c r="F123" s="57"/>
      <c r="G123" s="112"/>
    </row>
    <row r="124" spans="1:7" s="44" customFormat="1" hidden="1" x14ac:dyDescent="0.2">
      <c r="A124" s="57"/>
      <c r="B124" s="57"/>
      <c r="C124" s="57"/>
      <c r="D124" s="57"/>
      <c r="E124" s="57"/>
      <c r="F124" s="57"/>
      <c r="G124" s="57"/>
    </row>
    <row r="125" spans="1:7" s="44" customFormat="1" hidden="1" x14ac:dyDescent="0.2">
      <c r="A125" s="57"/>
      <c r="B125" s="103"/>
      <c r="C125" s="110"/>
      <c r="D125" s="110"/>
      <c r="E125" s="57"/>
      <c r="F125" s="57"/>
      <c r="G125" s="113"/>
    </row>
    <row r="126" spans="1:7" s="44" customFormat="1" hidden="1" x14ac:dyDescent="0.2">
      <c r="A126" s="57"/>
      <c r="B126" s="57"/>
      <c r="C126" s="110"/>
      <c r="D126" s="110"/>
      <c r="E126" s="57"/>
      <c r="F126" s="57"/>
      <c r="G126" s="114"/>
    </row>
    <row r="127" spans="1:7" s="44" customFormat="1" hidden="1" x14ac:dyDescent="0.2">
      <c r="A127" s="57"/>
      <c r="B127" s="103"/>
      <c r="C127" s="115"/>
      <c r="D127" s="88"/>
      <c r="E127" s="57"/>
      <c r="F127" s="57"/>
      <c r="G127" s="112"/>
    </row>
    <row r="128" spans="1:7" s="44" customFormat="1" ht="13.5" hidden="1" customHeight="1" x14ac:dyDescent="0.25">
      <c r="A128" s="57"/>
      <c r="B128" s="57"/>
      <c r="C128" s="57"/>
      <c r="D128" s="122"/>
      <c r="E128" s="122"/>
      <c r="F128" s="122"/>
      <c r="G128" s="57"/>
    </row>
    <row r="129" spans="1:7" s="44" customFormat="1" ht="15.75" hidden="1" x14ac:dyDescent="0.25">
      <c r="A129" s="57"/>
      <c r="B129" s="102"/>
      <c r="C129" s="56"/>
      <c r="D129" s="40"/>
      <c r="E129" s="116"/>
      <c r="F129" s="57"/>
      <c r="G129" s="57"/>
    </row>
    <row r="130" spans="1:7" s="44" customFormat="1" hidden="1" x14ac:dyDescent="0.2">
      <c r="A130" s="57"/>
      <c r="B130" s="112"/>
      <c r="C130" s="117"/>
      <c r="D130" s="57"/>
      <c r="E130" s="57"/>
      <c r="F130" s="57"/>
      <c r="G130" s="57"/>
    </row>
    <row r="131" spans="1:7" s="44" customFormat="1" hidden="1" x14ac:dyDescent="0.2"/>
    <row r="132" spans="1:7" s="44" customFormat="1" hidden="1" x14ac:dyDescent="0.2"/>
    <row r="133" spans="1:7" s="44" customFormat="1" hidden="1" x14ac:dyDescent="0.2"/>
    <row r="134" spans="1:7" s="44" customFormat="1" hidden="1" x14ac:dyDescent="0.2"/>
    <row r="135" spans="1:7" x14ac:dyDescent="0.2"/>
    <row r="136" spans="1:7" x14ac:dyDescent="0.2"/>
    <row r="137" spans="1:7" x14ac:dyDescent="0.2"/>
    <row r="138" spans="1:7" x14ac:dyDescent="0.2"/>
  </sheetData>
  <sheetProtection password="CF7F" sheet="1" objects="1" scenarios="1" selectLockedCells="1"/>
  <mergeCells count="12">
    <mergeCell ref="A1:F1"/>
    <mergeCell ref="A2:G2"/>
    <mergeCell ref="B51:B58"/>
    <mergeCell ref="D56:F56"/>
    <mergeCell ref="A36:G36"/>
    <mergeCell ref="B24:B31"/>
    <mergeCell ref="D29:F29"/>
    <mergeCell ref="A3:G3"/>
    <mergeCell ref="A5:G5"/>
    <mergeCell ref="A18:G18"/>
    <mergeCell ref="A35:G35"/>
    <mergeCell ref="A45:G45"/>
  </mergeCells>
  <dataValidations count="1">
    <dataValidation type="list" showInputMessage="1" showErrorMessage="1" sqref="B10">
      <formula1>incipiente</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
  <sheetViews>
    <sheetView workbookViewId="0">
      <selection activeCell="B8" sqref="B8"/>
    </sheetView>
  </sheetViews>
  <sheetFormatPr baseColWidth="10" defaultRowHeight="12.75" x14ac:dyDescent="0.2"/>
  <sheetData>
    <row r="2" spans="1:2" x14ac:dyDescent="0.2">
      <c r="A2" s="1" t="s">
        <v>33</v>
      </c>
      <c r="B2" s="1" t="s">
        <v>34</v>
      </c>
    </row>
    <row r="3" spans="1:2" x14ac:dyDescent="0.2">
      <c r="A3" s="1" t="s">
        <v>19</v>
      </c>
      <c r="B3" s="1" t="s">
        <v>29</v>
      </c>
    </row>
    <row r="4" spans="1:2" x14ac:dyDescent="0.2">
      <c r="A4" s="1" t="s">
        <v>20</v>
      </c>
      <c r="B4" s="1" t="s">
        <v>30</v>
      </c>
    </row>
    <row r="5" spans="1:2" x14ac:dyDescent="0.2">
      <c r="A5" s="1" t="s">
        <v>21</v>
      </c>
      <c r="B5" s="1" t="s">
        <v>31</v>
      </c>
    </row>
    <row r="6" spans="1:2" x14ac:dyDescent="0.2">
      <c r="A6" s="1" t="s">
        <v>18</v>
      </c>
      <c r="B6" s="1" t="s">
        <v>32</v>
      </c>
    </row>
    <row r="7" spans="1:2" x14ac:dyDescent="0.2">
      <c r="A7" s="1" t="s">
        <v>35</v>
      </c>
      <c r="B7" s="1" t="s">
        <v>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8"/>
  <sheetViews>
    <sheetView zoomScale="130" zoomScaleNormal="130" workbookViewId="0">
      <pane ySplit="1" topLeftCell="A2" activePane="bottomLeft" state="frozen"/>
      <selection pane="bottomLeft" activeCell="E8" sqref="E8"/>
    </sheetView>
  </sheetViews>
  <sheetFormatPr baseColWidth="10" defaultColWidth="0" defaultRowHeight="12.75" zeroHeight="1" x14ac:dyDescent="0.2"/>
  <cols>
    <col min="1" max="1" width="10.42578125" style="43" customWidth="1"/>
    <col min="2" max="2" width="10" style="43" customWidth="1"/>
    <col min="3" max="6" width="12.28515625" style="43" customWidth="1"/>
    <col min="7" max="7" width="17.42578125" style="43" customWidth="1"/>
    <col min="8" max="15" width="0" style="43" hidden="1" customWidth="1"/>
    <col min="16" max="16384" width="11.42578125" style="43" hidden="1"/>
  </cols>
  <sheetData>
    <row r="1" spans="1:7" ht="69" customHeight="1" thickBot="1" x14ac:dyDescent="0.25">
      <c r="A1" s="145"/>
      <c r="B1" s="145"/>
      <c r="C1" s="145"/>
      <c r="D1" s="145"/>
      <c r="E1" s="145"/>
      <c r="F1" s="145"/>
    </row>
    <row r="2" spans="1:7" ht="19.5" x14ac:dyDescent="0.3">
      <c r="A2" s="162" t="s">
        <v>36</v>
      </c>
      <c r="B2" s="146"/>
      <c r="C2" s="146"/>
      <c r="D2" s="146"/>
      <c r="E2" s="146"/>
      <c r="F2" s="146"/>
      <c r="G2" s="163"/>
    </row>
    <row r="3" spans="1:7" x14ac:dyDescent="0.2">
      <c r="A3" s="49"/>
      <c r="B3" s="50"/>
      <c r="C3" s="50"/>
      <c r="D3" s="50"/>
      <c r="E3" s="50"/>
      <c r="F3" s="50"/>
      <c r="G3" s="51"/>
    </row>
    <row r="4" spans="1:7" ht="13.5" thickBot="1" x14ac:dyDescent="0.25">
      <c r="A4" s="49"/>
      <c r="B4" s="50"/>
      <c r="C4" s="50"/>
      <c r="D4" s="50"/>
      <c r="E4" s="50"/>
      <c r="F4" s="50"/>
      <c r="G4" s="51"/>
    </row>
    <row r="5" spans="1:7" ht="13.5" thickBot="1" x14ac:dyDescent="0.25">
      <c r="A5" s="49"/>
      <c r="B5" s="50"/>
      <c r="C5" s="50"/>
      <c r="D5" s="164" t="s">
        <v>2</v>
      </c>
      <c r="E5" s="165"/>
      <c r="F5" s="50"/>
      <c r="G5" s="51"/>
    </row>
    <row r="6" spans="1:7" ht="19.5" customHeight="1" thickBot="1" x14ac:dyDescent="0.25">
      <c r="A6" s="49"/>
      <c r="B6" s="50"/>
      <c r="C6" s="94"/>
      <c r="D6" s="129" t="s">
        <v>44</v>
      </c>
      <c r="E6" s="130" t="s">
        <v>45</v>
      </c>
      <c r="F6" s="96" t="s">
        <v>37</v>
      </c>
      <c r="G6" s="51"/>
    </row>
    <row r="7" spans="1:7" ht="19.5" customHeight="1" x14ac:dyDescent="0.25">
      <c r="A7" s="49"/>
      <c r="B7" s="166" t="s">
        <v>1</v>
      </c>
      <c r="C7" s="131" t="s">
        <v>46</v>
      </c>
      <c r="D7" s="133">
        <v>12</v>
      </c>
      <c r="E7" s="134">
        <v>48</v>
      </c>
      <c r="F7" s="66">
        <f>D7+E7</f>
        <v>60</v>
      </c>
      <c r="G7" s="51"/>
    </row>
    <row r="8" spans="1:7" ht="19.5" customHeight="1" thickBot="1" x14ac:dyDescent="0.3">
      <c r="A8" s="49"/>
      <c r="B8" s="167"/>
      <c r="C8" s="132" t="s">
        <v>47</v>
      </c>
      <c r="D8" s="135">
        <v>3</v>
      </c>
      <c r="E8" s="136">
        <v>42</v>
      </c>
      <c r="F8" s="67">
        <f>D8+E8</f>
        <v>45</v>
      </c>
      <c r="G8" s="51"/>
    </row>
    <row r="9" spans="1:7" ht="16.5" thickBot="1" x14ac:dyDescent="0.3">
      <c r="A9" s="49"/>
      <c r="B9" s="50"/>
      <c r="C9" s="95" t="s">
        <v>37</v>
      </c>
      <c r="D9" s="68">
        <f>D7+D8</f>
        <v>15</v>
      </c>
      <c r="E9" s="69">
        <f>E7+E8</f>
        <v>90</v>
      </c>
      <c r="F9" s="70">
        <f>F7+F8</f>
        <v>105</v>
      </c>
      <c r="G9" s="51"/>
    </row>
    <row r="10" spans="1:7" x14ac:dyDescent="0.2">
      <c r="A10" s="49"/>
      <c r="B10" s="50"/>
      <c r="C10" s="50"/>
      <c r="D10" s="50"/>
      <c r="E10" s="50"/>
      <c r="F10" s="50"/>
      <c r="G10" s="51"/>
    </row>
    <row r="11" spans="1:7" ht="13.5" thickBot="1" x14ac:dyDescent="0.25">
      <c r="A11" s="49"/>
      <c r="B11" s="50"/>
      <c r="C11" s="50"/>
      <c r="D11" s="50"/>
      <c r="E11" s="50"/>
      <c r="F11" s="50"/>
      <c r="G11" s="51"/>
    </row>
    <row r="12" spans="1:7" ht="15.75" thickBot="1" x14ac:dyDescent="0.3">
      <c r="A12" s="34" t="s">
        <v>0</v>
      </c>
      <c r="B12" s="35"/>
      <c r="C12" s="36"/>
      <c r="D12" s="37"/>
      <c r="E12" s="50"/>
      <c r="F12" s="6"/>
      <c r="G12" s="51"/>
    </row>
    <row r="13" spans="1:7" ht="16.5" customHeight="1" thickBot="1" x14ac:dyDescent="0.3">
      <c r="A13" s="22" t="s">
        <v>38</v>
      </c>
      <c r="B13" s="55">
        <f>F7/F9</f>
        <v>0.5714285714285714</v>
      </c>
      <c r="C13" s="29" t="s">
        <v>40</v>
      </c>
      <c r="D13" s="55">
        <f>D7/F7</f>
        <v>0.2</v>
      </c>
      <c r="E13" s="168" t="s">
        <v>48</v>
      </c>
      <c r="F13" s="169"/>
      <c r="G13" s="170"/>
    </row>
    <row r="14" spans="1:7" ht="16.5" thickBot="1" x14ac:dyDescent="0.3">
      <c r="A14" s="5"/>
      <c r="B14" s="6"/>
      <c r="C14" s="30" t="s">
        <v>41</v>
      </c>
      <c r="D14" s="55">
        <f>E7/F7</f>
        <v>0.8</v>
      </c>
      <c r="E14" s="50"/>
      <c r="F14" s="6"/>
      <c r="G14" s="51"/>
    </row>
    <row r="15" spans="1:7" ht="16.5" customHeight="1" thickBot="1" x14ac:dyDescent="0.3">
      <c r="A15" s="23" t="s">
        <v>39</v>
      </c>
      <c r="B15" s="55">
        <f>F8/F9</f>
        <v>0.42857142857142855</v>
      </c>
      <c r="C15" s="30" t="s">
        <v>42</v>
      </c>
      <c r="D15" s="55">
        <f>D8/F8</f>
        <v>6.6666666666666666E-2</v>
      </c>
      <c r="E15" s="168" t="s">
        <v>49</v>
      </c>
      <c r="F15" s="169"/>
      <c r="G15" s="170"/>
    </row>
    <row r="16" spans="1:7" ht="16.5" thickBot="1" x14ac:dyDescent="0.3">
      <c r="A16" s="2"/>
      <c r="B16" s="21"/>
      <c r="C16" s="31" t="s">
        <v>43</v>
      </c>
      <c r="D16" s="55">
        <f>E8/F8</f>
        <v>0.93333333333333335</v>
      </c>
      <c r="E16" s="50"/>
      <c r="F16" s="6"/>
      <c r="G16" s="51"/>
    </row>
    <row r="17" spans="1:8" x14ac:dyDescent="0.2">
      <c r="A17" s="49"/>
      <c r="B17" s="50"/>
      <c r="C17" s="50"/>
      <c r="D17" s="50"/>
      <c r="E17" s="50"/>
      <c r="F17" s="50"/>
      <c r="G17" s="51"/>
    </row>
    <row r="18" spans="1:8" ht="13.5" thickBot="1" x14ac:dyDescent="0.25">
      <c r="A18" s="49"/>
      <c r="B18" s="50"/>
      <c r="C18" s="50"/>
      <c r="D18" s="50"/>
      <c r="E18" s="50"/>
      <c r="F18" s="161" t="str">
        <f>"Intervalo de confianza (95%) (Wilson)"</f>
        <v>Intervalo de confianza (95%) (Wilson)</v>
      </c>
      <c r="G18" s="161"/>
      <c r="H18" s="161"/>
    </row>
    <row r="19" spans="1:8" ht="16.5" thickBot="1" x14ac:dyDescent="0.3">
      <c r="A19" s="49"/>
      <c r="B19" s="50"/>
      <c r="C19" s="50"/>
      <c r="D19" s="54" t="str">
        <f>"Incidencia "&amp;"("&amp;C7&amp;") = "</f>
        <v xml:space="preserve">Incidencia (Expuestos) = </v>
      </c>
      <c r="E19" s="55">
        <f>IF(ISNUMBER(D7),IF(ISNUMBER(F7),D7/F7,""),"")</f>
        <v>0.2</v>
      </c>
      <c r="F19" s="123">
        <f>(1/(1+((1/F7)*(1.96^2)))*(E19+((1/(2*F7))*(1.96^2))-(1.96*SQRT(((1/F7)*E19*(1-E19))+(1/(4*(F7^2))*(1.96^2))))))</f>
        <v>0.11828389736858964</v>
      </c>
      <c r="G19" s="124">
        <f>(1/(1+((1/F7)*(1.96^2)))*(E19+((1/(2*F7))*(1.96^2))+(1.96*SQRT(((1/F7)*E19*(1-E19))+(1/(4*(F7^2))*(1.96^2))))))</f>
        <v>0.31782046091817012</v>
      </c>
    </row>
    <row r="20" spans="1:8" ht="37.5" customHeight="1" x14ac:dyDescent="0.2">
      <c r="A20" s="152" t="s">
        <v>70</v>
      </c>
      <c r="B20" s="155"/>
      <c r="C20" s="155"/>
      <c r="D20" s="155"/>
      <c r="E20" s="171" t="str">
        <f>"El "&amp;ROUND(100*E19,2)&amp;"% de Expuesto (+) tienen evento (+)"</f>
        <v>El 20% de Expuesto (+) tienen evento (+)</v>
      </c>
      <c r="F20" s="171"/>
      <c r="G20" s="171"/>
      <c r="H20" s="171"/>
    </row>
    <row r="21" spans="1:8" ht="13.5" thickBot="1" x14ac:dyDescent="0.25">
      <c r="A21" s="49"/>
      <c r="B21" s="50"/>
      <c r="C21" s="50"/>
      <c r="D21" s="50"/>
      <c r="E21" s="50"/>
      <c r="F21" s="161" t="str">
        <f>"Intervalo de confianza (95%) (Wilson)"</f>
        <v>Intervalo de confianza (95%) (Wilson)</v>
      </c>
      <c r="G21" s="161"/>
      <c r="H21" s="161"/>
    </row>
    <row r="22" spans="1:8" ht="16.5" thickBot="1" x14ac:dyDescent="0.3">
      <c r="A22" s="49"/>
      <c r="B22" s="50"/>
      <c r="C22" s="50"/>
      <c r="D22" s="54" t="str">
        <f>"Incidencia "&amp;"("&amp;C8&amp;") = "</f>
        <v xml:space="preserve">Incidencia (No Expuestos) = </v>
      </c>
      <c r="E22" s="55">
        <f>IF(ISNUMBER(D8),IF(ISNUMBER(F8),D8/F8,""),"")</f>
        <v>6.6666666666666666E-2</v>
      </c>
      <c r="F22" s="123">
        <f>(1/(1+((1/F8)*(1.96^2)))*(E22+((1/(2*F8))*(1.96^2))-(1.96*SQRT(((1/F8)*E22*(1-E22))+(1/(4*(F8^2))*(1.96^2))))))</f>
        <v>2.2931616462147076E-2</v>
      </c>
      <c r="G22" s="124">
        <f>(1/(1+((1/F8)*(1.96^2)))*(E22+((1/(2*F8))*(1.96^2))+(1.96*SQRT(((1/F8)*E22*(1-E22))+(1/(4*(F8^2))*(1.96^2))))))</f>
        <v>0.17856874388640823</v>
      </c>
    </row>
    <row r="23" spans="1:8" ht="32.25" customHeight="1" x14ac:dyDescent="0.2">
      <c r="A23" s="152" t="s">
        <v>71</v>
      </c>
      <c r="B23" s="155"/>
      <c r="C23" s="155"/>
      <c r="D23" s="155"/>
      <c r="E23" s="171" t="str">
        <f>"El "&amp;ROUND(100*E22,2)&amp;"% de Expuesto (-) tienen evento (+)"</f>
        <v>El 6,67% de Expuesto (-) tienen evento (+)</v>
      </c>
      <c r="F23" s="171"/>
      <c r="G23" s="171"/>
    </row>
    <row r="24" spans="1:8" ht="15.75" x14ac:dyDescent="0.25">
      <c r="A24" s="49"/>
      <c r="B24" s="50"/>
      <c r="C24" s="50"/>
      <c r="D24" s="54"/>
      <c r="E24" s="50"/>
      <c r="F24" s="50"/>
      <c r="G24" s="51"/>
    </row>
    <row r="25" spans="1:8" ht="28.5" customHeight="1" x14ac:dyDescent="0.2">
      <c r="A25" s="152" t="s">
        <v>50</v>
      </c>
      <c r="B25" s="153"/>
      <c r="C25" s="153"/>
      <c r="D25" s="153"/>
      <c r="E25" s="153"/>
      <c r="F25" s="153"/>
      <c r="G25" s="154"/>
    </row>
    <row r="26" spans="1:8" ht="13.5" thickBot="1" x14ac:dyDescent="0.25">
      <c r="A26" s="49"/>
      <c r="B26" s="50"/>
      <c r="C26" s="50"/>
      <c r="D26" s="50"/>
      <c r="E26" s="50"/>
      <c r="F26" s="161" t="str">
        <f>"Intervalo de confianza (95%) (Wilson)"</f>
        <v>Intervalo de confianza (95%) (Wilson)</v>
      </c>
      <c r="G26" s="161"/>
      <c r="H26" s="161"/>
    </row>
    <row r="27" spans="1:8" ht="16.5" thickBot="1" x14ac:dyDescent="0.3">
      <c r="A27" s="49"/>
      <c r="B27" s="50"/>
      <c r="C27" s="50"/>
      <c r="D27" s="54" t="str">
        <f>"Riesgo relativo (RR) = "</f>
        <v xml:space="preserve">Riesgo relativo (RR) = </v>
      </c>
      <c r="E27" s="55">
        <f>IF(ISNUMBER(E19),IF(ISNUMBER(E22),E19/E22,""),"")</f>
        <v>3</v>
      </c>
      <c r="F27" s="123">
        <f>EXP(LN(E27) - 1.9599 * SQRT(1/D8 - 1/F8 + 1/D7 - 1/F7))</f>
        <v>0.8994126047509865</v>
      </c>
      <c r="G27" s="124">
        <f>EXP(LN(E27) + 1.9599 * SQRT(1/D8 - 1/F8 + 1/D7 - 1/F7))</f>
        <v>10.006530876328739</v>
      </c>
    </row>
    <row r="28" spans="1:8" ht="27" customHeight="1" x14ac:dyDescent="0.25">
      <c r="A28" s="49"/>
      <c r="B28" s="50"/>
      <c r="C28" s="50"/>
      <c r="D28" s="54"/>
      <c r="E28" s="171" t="str">
        <f>"La probabilidad de evento (+) es "&amp;ROUND(E27,2)&amp;" veces superior en los expuestos (+)"</f>
        <v>La probabilidad de evento (+) es 3 veces superior en los expuestos (+)</v>
      </c>
      <c r="F28" s="171"/>
      <c r="G28" s="171"/>
    </row>
    <row r="29" spans="1:8" ht="13.5" thickBot="1" x14ac:dyDescent="0.25">
      <c r="A29" s="49"/>
      <c r="B29" s="50"/>
      <c r="C29" s="50"/>
      <c r="D29" s="50"/>
      <c r="E29" s="50"/>
      <c r="F29" s="161" t="str">
        <f>"Intervalo de confianza (95%) (Wilson)"</f>
        <v>Intervalo de confianza (95%) (Wilson)</v>
      </c>
      <c r="G29" s="161"/>
      <c r="H29" s="161"/>
    </row>
    <row r="30" spans="1:8" ht="16.5" thickBot="1" x14ac:dyDescent="0.3">
      <c r="A30" s="49"/>
      <c r="B30" s="50"/>
      <c r="C30" s="50"/>
      <c r="D30" s="54" t="str">
        <f>"Odds ratio (OR) = "</f>
        <v xml:space="preserve">Odds ratio (OR) = </v>
      </c>
      <c r="E30" s="55">
        <f>IF(ISNUMBER(D7),IF(ISNUMBER(D8),IF(ISNUMBER(E7),IF(ISNUMBER(E8),(D7/D8)/(E7/E8),""),""),""),"")</f>
        <v>3.5</v>
      </c>
      <c r="F30" s="123">
        <f>EXP(LN(E30) - 1.9599 * SQRT(1/D8 + 1/(F8-D8) + 1/D7 + 1/(F7-D7)))</f>
        <v>0.92459764409602885</v>
      </c>
      <c r="G30" s="124">
        <f>EXP(LN(E30) + 1.9599 * SQRT(1/D8 + 1/(F8-D8) + 1/D7 + 1/(F7-D7)))</f>
        <v>13.249006287461095</v>
      </c>
    </row>
    <row r="31" spans="1:8" ht="41.25" customHeight="1" x14ac:dyDescent="0.2">
      <c r="A31" s="152" t="s">
        <v>73</v>
      </c>
      <c r="B31" s="155"/>
      <c r="C31" s="155"/>
      <c r="D31" s="155"/>
      <c r="E31" s="50"/>
      <c r="F31" s="50"/>
      <c r="G31" s="50"/>
    </row>
    <row r="32" spans="1:8" ht="15.75" x14ac:dyDescent="0.25">
      <c r="A32" s="49"/>
      <c r="B32" s="50"/>
      <c r="C32" s="50"/>
      <c r="D32" s="54"/>
      <c r="E32" s="50"/>
      <c r="F32" s="50"/>
      <c r="G32" s="51"/>
    </row>
    <row r="33" spans="1:8" ht="27.75" customHeight="1" x14ac:dyDescent="0.2">
      <c r="A33" s="152" t="s">
        <v>51</v>
      </c>
      <c r="B33" s="153"/>
      <c r="C33" s="153"/>
      <c r="D33" s="153"/>
      <c r="E33" s="153"/>
      <c r="F33" s="153"/>
      <c r="G33" s="154"/>
    </row>
    <row r="34" spans="1:8" ht="13.5" thickBot="1" x14ac:dyDescent="0.25">
      <c r="A34" s="49"/>
      <c r="B34" s="50"/>
      <c r="C34" s="50"/>
      <c r="D34" s="50"/>
      <c r="E34" s="50"/>
      <c r="F34" s="161" t="str">
        <f>"Intervalo de confianza (95%) (Wilson)"</f>
        <v>Intervalo de confianza (95%) (Wilson)</v>
      </c>
      <c r="G34" s="161"/>
      <c r="H34" s="161"/>
    </row>
    <row r="35" spans="1:8" ht="16.5" thickBot="1" x14ac:dyDescent="0.3">
      <c r="A35" s="49"/>
      <c r="B35" s="50"/>
      <c r="C35" s="50"/>
      <c r="D35" s="54" t="s">
        <v>52</v>
      </c>
      <c r="E35" s="55">
        <f>E19-E22</f>
        <v>0.13333333333333336</v>
      </c>
      <c r="F35" s="123">
        <f>E35 - 1.9599 * SQRT((((2*F8*E22 +1.9599^2 + 1.9599 * SQRT(1.9599^2 + 4*F8*E22*(1-E22))) / (2*(F8 + 1.9599^2))) * (1 - ((2*F8*E22 +1.9599^2 + 1.9599 * SQRT(1.9599^2 + 4*F8*E22*(1-E22))) / (2*(F8 + 1.9599^2))))/F8) + (((2*F7*E19 +1.9599^2 - 1.9599 * SQRT(1.9599^2 + 4*F7*E19*(1-E19))) / (2*(F7 + 1.9599^2))) * (1 - ((2*F7*E19 +1.9599^2 - 1.9599 * SQRT(1.9599^2 + 4*F7*E19*(1-E19))) / (2*(F7 + 1.9599^2))))/F7))</f>
        <v>-5.2212732250474514E-3</v>
      </c>
      <c r="G35" s="124">
        <f>E35 + 1.9599 * SQRT((((2*F7*E19 +1.9599^2 + 1.9599 * SQRT(1.9599^2 + 4*F7*E19*(1-E19))) / (2*(F7 + 1.9599^2))) * (1 - ((2*F7*E19 +1.9599^2 + 1.9599 * SQRT(1.9599^2 + 4*F7*E19*(1-E19))) / (2*(F7 + 1.9599^2))))/F7) + (((2*F8*E22 +1.9599^2 - 1.9599 * SQRT(1.9599^2 + 4*F8*E22*(1-E22))) / (2*(F8 + 1.9599^2))) * (1 - ((2*F8*E22 +1.9599^2 - 1.9599 * SQRT(1.9599^2 + 4*F8*E22*(1-E22))) / (2*(F8 + 1.9599^2))))/F8))</f>
        <v>0.25900251201459268</v>
      </c>
    </row>
    <row r="36" spans="1:8" ht="15.75" x14ac:dyDescent="0.25">
      <c r="A36" s="49"/>
      <c r="B36" s="50"/>
      <c r="C36" s="50"/>
      <c r="D36" s="54"/>
      <c r="E36" s="50"/>
      <c r="F36" s="50"/>
      <c r="G36" s="51"/>
    </row>
    <row r="37" spans="1:8" ht="27.75" customHeight="1" x14ac:dyDescent="0.2">
      <c r="A37" s="152" t="s">
        <v>53</v>
      </c>
      <c r="B37" s="153"/>
      <c r="C37" s="153"/>
      <c r="D37" s="153"/>
      <c r="E37" s="153"/>
      <c r="F37" s="153"/>
      <c r="G37" s="154"/>
    </row>
    <row r="38" spans="1:8" ht="13.5" thickBot="1" x14ac:dyDescent="0.25">
      <c r="A38" s="49"/>
      <c r="B38" s="50"/>
      <c r="C38" s="50"/>
      <c r="D38" s="50"/>
      <c r="E38" s="71"/>
      <c r="F38" s="50"/>
      <c r="G38" s="51"/>
    </row>
    <row r="39" spans="1:8" ht="19.5" thickBot="1" x14ac:dyDescent="0.4">
      <c r="A39" s="49"/>
      <c r="B39" s="50"/>
      <c r="C39" s="50"/>
      <c r="D39" s="54" t="s">
        <v>57</v>
      </c>
      <c r="E39" s="55">
        <f>(E35/E19)*100</f>
        <v>66.666666666666671</v>
      </c>
      <c r="F39" s="38" t="s">
        <v>55</v>
      </c>
      <c r="G39" s="39"/>
    </row>
    <row r="40" spans="1:8" ht="13.5" thickBot="1" x14ac:dyDescent="0.25">
      <c r="A40" s="49"/>
      <c r="B40" s="50"/>
      <c r="C40" s="50"/>
      <c r="D40" s="50"/>
      <c r="E40" s="50"/>
      <c r="F40" s="50"/>
      <c r="G40" s="51"/>
    </row>
    <row r="41" spans="1:8" ht="19.5" thickBot="1" x14ac:dyDescent="0.4">
      <c r="A41" s="49"/>
      <c r="B41" s="50"/>
      <c r="C41" s="50"/>
      <c r="D41" s="54" t="s">
        <v>54</v>
      </c>
      <c r="E41" s="55">
        <f>((E30-1)/E30)*100</f>
        <v>71.428571428571431</v>
      </c>
      <c r="F41" s="38" t="s">
        <v>56</v>
      </c>
      <c r="G41" s="51"/>
    </row>
    <row r="42" spans="1:8" ht="13.5" thickBot="1" x14ac:dyDescent="0.25">
      <c r="A42" s="49"/>
      <c r="B42" s="50"/>
      <c r="C42" s="50"/>
      <c r="D42" s="50"/>
      <c r="E42" s="50"/>
      <c r="F42" s="50"/>
      <c r="G42" s="51"/>
    </row>
    <row r="43" spans="1:8" ht="16.5" thickBot="1" x14ac:dyDescent="0.3">
      <c r="A43" s="49"/>
      <c r="B43" s="50"/>
      <c r="C43" s="50"/>
      <c r="D43" s="54" t="s">
        <v>58</v>
      </c>
      <c r="E43" s="55">
        <f>F7*E35</f>
        <v>8.0000000000000018</v>
      </c>
      <c r="F43" s="38"/>
      <c r="G43" s="51"/>
    </row>
    <row r="44" spans="1:8" x14ac:dyDescent="0.2">
      <c r="A44" s="49"/>
      <c r="B44" s="50"/>
      <c r="C44" s="50"/>
      <c r="D44" s="50"/>
      <c r="E44" s="50"/>
      <c r="F44" s="50"/>
      <c r="G44" s="51"/>
    </row>
    <row r="45" spans="1:8" ht="40.5" customHeight="1" x14ac:dyDescent="0.2">
      <c r="A45" s="152" t="s">
        <v>60</v>
      </c>
      <c r="B45" s="153"/>
      <c r="C45" s="153"/>
      <c r="D45" s="153"/>
      <c r="E45" s="153"/>
      <c r="F45" s="153"/>
      <c r="G45" s="154"/>
    </row>
    <row r="46" spans="1:8" x14ac:dyDescent="0.2">
      <c r="A46" s="49"/>
      <c r="B46" s="50"/>
      <c r="C46" s="50"/>
      <c r="D46" s="50"/>
      <c r="E46" s="50"/>
      <c r="F46" s="50"/>
      <c r="G46" s="51"/>
    </row>
    <row r="47" spans="1:8" x14ac:dyDescent="0.2">
      <c r="A47" s="49"/>
      <c r="B47" s="50"/>
      <c r="C47" s="137">
        <f>F7/F9</f>
        <v>0.5714285714285714</v>
      </c>
      <c r="D47" s="52" t="s">
        <v>59</v>
      </c>
      <c r="E47" s="50"/>
      <c r="F47" s="50"/>
      <c r="G47" s="51"/>
    </row>
    <row r="48" spans="1:8" ht="13.5" thickBot="1" x14ac:dyDescent="0.25">
      <c r="A48" s="49"/>
      <c r="B48" s="50"/>
      <c r="C48" s="50"/>
      <c r="D48" s="50"/>
      <c r="E48" s="50"/>
      <c r="F48" s="50"/>
      <c r="G48" s="51"/>
    </row>
    <row r="49" spans="1:7" ht="16.5" thickBot="1" x14ac:dyDescent="0.3">
      <c r="A49" s="49"/>
      <c r="B49" s="50"/>
      <c r="C49" s="50"/>
      <c r="D49" s="54" t="s">
        <v>61</v>
      </c>
      <c r="E49" s="55">
        <f>(C47*(E27-1))/(C47*(E27-1)+1)</f>
        <v>0.53333333333333333</v>
      </c>
      <c r="F49" s="50"/>
      <c r="G49" s="51"/>
    </row>
    <row r="50" spans="1:7" ht="13.5" thickBot="1" x14ac:dyDescent="0.25">
      <c r="A50" s="58"/>
      <c r="B50" s="59"/>
      <c r="C50" s="59"/>
      <c r="D50" s="59"/>
      <c r="E50" s="59"/>
      <c r="F50" s="59"/>
      <c r="G50" s="60"/>
    </row>
    <row r="51" spans="1:7" x14ac:dyDescent="0.2">
      <c r="A51" s="157" t="s">
        <v>13</v>
      </c>
      <c r="B51" s="158"/>
      <c r="C51" s="158"/>
      <c r="D51" s="158"/>
      <c r="E51" s="158"/>
      <c r="F51" s="158"/>
      <c r="G51" s="159"/>
    </row>
    <row r="52" spans="1:7" x14ac:dyDescent="0.2">
      <c r="A52" s="5"/>
      <c r="B52" s="28"/>
      <c r="C52" s="28"/>
      <c r="D52" s="28"/>
      <c r="E52" s="28"/>
      <c r="F52" s="28"/>
      <c r="G52" s="32"/>
    </row>
    <row r="53" spans="1:7" ht="13.5" x14ac:dyDescent="0.25">
      <c r="A53" s="5"/>
      <c r="B53" s="13"/>
      <c r="C53" s="14"/>
      <c r="D53" s="14"/>
      <c r="E53" s="28"/>
      <c r="F53" s="28"/>
      <c r="G53" s="32"/>
    </row>
    <row r="54" spans="1:7" ht="13.5" thickBot="1" x14ac:dyDescent="0.25">
      <c r="A54" s="49"/>
      <c r="B54" s="65" t="s">
        <v>9</v>
      </c>
      <c r="C54" s="72" t="s">
        <v>62</v>
      </c>
      <c r="D54" s="72" t="s">
        <v>63</v>
      </c>
      <c r="E54" s="50"/>
      <c r="F54" s="50"/>
      <c r="G54" s="51"/>
    </row>
    <row r="55" spans="1:7" ht="15.75" x14ac:dyDescent="0.25">
      <c r="A55" s="49"/>
      <c r="B55" s="65" t="s">
        <v>64</v>
      </c>
      <c r="C55" s="139">
        <f>D7</f>
        <v>12</v>
      </c>
      <c r="D55" s="140">
        <f>E7</f>
        <v>48</v>
      </c>
      <c r="E55" s="66">
        <f>C55+D55</f>
        <v>60</v>
      </c>
      <c r="F55" s="50"/>
      <c r="G55" s="51"/>
    </row>
    <row r="56" spans="1:7" ht="16.5" thickBot="1" x14ac:dyDescent="0.3">
      <c r="A56" s="49"/>
      <c r="B56" s="65" t="s">
        <v>65</v>
      </c>
      <c r="C56" s="141">
        <v>5</v>
      </c>
      <c r="D56" s="136">
        <f>E8</f>
        <v>42</v>
      </c>
      <c r="E56" s="67">
        <f>C56+D56</f>
        <v>47</v>
      </c>
      <c r="F56" s="50"/>
      <c r="G56" s="73"/>
    </row>
    <row r="57" spans="1:7" ht="16.5" thickBot="1" x14ac:dyDescent="0.3">
      <c r="A57" s="49"/>
      <c r="B57" s="50"/>
      <c r="C57" s="68">
        <f>C55+C56</f>
        <v>17</v>
      </c>
      <c r="D57" s="69">
        <f>D55+D56</f>
        <v>90</v>
      </c>
      <c r="E57" s="70">
        <f>C57+D57</f>
        <v>107</v>
      </c>
      <c r="F57" s="50"/>
      <c r="G57" s="15"/>
    </row>
    <row r="58" spans="1:7" x14ac:dyDescent="0.2">
      <c r="A58" s="49"/>
      <c r="B58" s="50"/>
      <c r="C58" s="50"/>
      <c r="D58" s="50"/>
      <c r="E58" s="50"/>
      <c r="F58" s="50"/>
      <c r="G58" s="15"/>
    </row>
    <row r="59" spans="1:7" ht="13.5" thickBot="1" x14ac:dyDescent="0.25">
      <c r="A59" s="49"/>
      <c r="B59" s="65" t="s">
        <v>10</v>
      </c>
      <c r="C59" s="72" t="s">
        <v>62</v>
      </c>
      <c r="D59" s="72" t="s">
        <v>63</v>
      </c>
      <c r="E59" s="50"/>
      <c r="F59" s="50"/>
      <c r="G59" s="73"/>
    </row>
    <row r="60" spans="1:7" x14ac:dyDescent="0.2">
      <c r="A60" s="49"/>
      <c r="B60" s="65" t="s">
        <v>64</v>
      </c>
      <c r="C60" s="74">
        <f>C57*E55/E57</f>
        <v>9.5327102803738324</v>
      </c>
      <c r="D60" s="75">
        <f>D57*E55/E57</f>
        <v>50.467289719626166</v>
      </c>
      <c r="E60" s="76">
        <f>C60+D60</f>
        <v>60</v>
      </c>
      <c r="F60" s="50"/>
      <c r="G60" s="73"/>
    </row>
    <row r="61" spans="1:7" ht="13.5" thickBot="1" x14ac:dyDescent="0.25">
      <c r="A61" s="49"/>
      <c r="B61" s="65" t="s">
        <v>65</v>
      </c>
      <c r="C61" s="77">
        <f>C57*E56/E57</f>
        <v>7.4672897196261685</v>
      </c>
      <c r="D61" s="78">
        <f>D57*E56/E57</f>
        <v>39.532710280373834</v>
      </c>
      <c r="E61" s="79">
        <f>C61+D61</f>
        <v>47</v>
      </c>
      <c r="F61" s="50"/>
      <c r="G61" s="73"/>
    </row>
    <row r="62" spans="1:7" ht="13.5" thickBot="1" x14ac:dyDescent="0.25">
      <c r="A62" s="49"/>
      <c r="B62" s="50"/>
      <c r="C62" s="80">
        <f>C60+C61</f>
        <v>17</v>
      </c>
      <c r="D62" s="81">
        <f>D60+D61</f>
        <v>90</v>
      </c>
      <c r="E62" s="82">
        <f>C62+D62</f>
        <v>107</v>
      </c>
      <c r="F62" s="50"/>
      <c r="G62" s="83"/>
    </row>
    <row r="63" spans="1:7" ht="13.5" thickBot="1" x14ac:dyDescent="0.25">
      <c r="A63" s="49"/>
      <c r="B63" s="50"/>
      <c r="C63" s="57"/>
      <c r="D63" s="57"/>
      <c r="E63" s="57"/>
      <c r="F63" s="50"/>
      <c r="G63" s="73"/>
    </row>
    <row r="64" spans="1:7" x14ac:dyDescent="0.2">
      <c r="A64" s="49"/>
      <c r="B64" s="72"/>
      <c r="C64" s="74">
        <f>(C55-C60)^2/C60</f>
        <v>0.63859263331500793</v>
      </c>
      <c r="D64" s="75">
        <f>(D55-D60)^2/D60</f>
        <v>0.12062305295950133</v>
      </c>
      <c r="E64" s="57"/>
      <c r="F64" s="50"/>
      <c r="G64" s="84"/>
    </row>
    <row r="65" spans="1:7" ht="13.5" thickBot="1" x14ac:dyDescent="0.25">
      <c r="A65" s="49"/>
      <c r="B65" s="50"/>
      <c r="C65" s="77">
        <f>(C56-C61)^2/C61</f>
        <v>0.81522463827447877</v>
      </c>
      <c r="D65" s="78">
        <f>(D56-D61)^2/D61</f>
        <v>0.15398687611851233</v>
      </c>
      <c r="E65" s="57"/>
      <c r="F65" s="50"/>
      <c r="G65" s="85"/>
    </row>
    <row r="66" spans="1:7" ht="13.5" thickBot="1" x14ac:dyDescent="0.25">
      <c r="A66" s="49"/>
      <c r="B66" s="86" t="s">
        <v>12</v>
      </c>
      <c r="C66" s="87">
        <f>SUM(C64:D65)</f>
        <v>1.7284272006675006</v>
      </c>
      <c r="D66" s="88"/>
      <c r="E66" s="57"/>
      <c r="F66" s="50"/>
      <c r="G66" s="83"/>
    </row>
    <row r="67" spans="1:7" ht="13.5" customHeight="1" thickBot="1" x14ac:dyDescent="0.3">
      <c r="A67" s="49"/>
      <c r="B67" s="50"/>
      <c r="C67" s="50"/>
      <c r="D67" s="160" t="s">
        <v>3</v>
      </c>
      <c r="E67" s="160"/>
      <c r="F67" s="160"/>
      <c r="G67" s="73"/>
    </row>
    <row r="68" spans="1:7" ht="16.5" thickBot="1" x14ac:dyDescent="0.3">
      <c r="A68" s="49"/>
      <c r="B68" s="65" t="s">
        <v>11</v>
      </c>
      <c r="C68" s="55">
        <f>CHITEST(C55:D56,C60:D61)</f>
        <v>0.18861188324236594</v>
      </c>
      <c r="D68" s="13"/>
      <c r="E68" s="64" t="str">
        <f>IF(C55&gt;4,IF(C56&gt;4,IF(D55&gt;4,IF(D56&gt;4,"Válido","No válido"),"No válido"),"No válido"),"No válido")</f>
        <v>Válido</v>
      </c>
      <c r="F68" s="50"/>
      <c r="G68" s="73"/>
    </row>
    <row r="69" spans="1:7" ht="13.5" thickBot="1" x14ac:dyDescent="0.25">
      <c r="A69" s="58"/>
      <c r="B69" s="89"/>
      <c r="C69" s="90"/>
      <c r="D69" s="59"/>
      <c r="E69" s="59"/>
      <c r="F69" s="59"/>
      <c r="G69" s="60"/>
    </row>
    <row r="70" spans="1:7" hidden="1" x14ac:dyDescent="0.2"/>
    <row r="71" spans="1:7" hidden="1" x14ac:dyDescent="0.2"/>
    <row r="72" spans="1:7" hidden="1" x14ac:dyDescent="0.2"/>
    <row r="73" spans="1:7" hidden="1" x14ac:dyDescent="0.2"/>
    <row r="74" spans="1:7" hidden="1" x14ac:dyDescent="0.2"/>
    <row r="75" spans="1:7" hidden="1" x14ac:dyDescent="0.2"/>
    <row r="76" spans="1:7" hidden="1" x14ac:dyDescent="0.2"/>
    <row r="77" spans="1:7" hidden="1" x14ac:dyDescent="0.2"/>
    <row r="78" spans="1:7" hidden="1" x14ac:dyDescent="0.2"/>
    <row r="79" spans="1:7" hidden="1" x14ac:dyDescent="0.2"/>
    <row r="80" spans="1:7"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x14ac:dyDescent="0.2"/>
    <row r="136" x14ac:dyDescent="0.2"/>
    <row r="137" x14ac:dyDescent="0.2"/>
    <row r="138" x14ac:dyDescent="0.2"/>
  </sheetData>
  <sheetProtection password="CF7F" sheet="1" objects="1" scenarios="1" selectLockedCells="1"/>
  <mergeCells count="23">
    <mergeCell ref="F26:H26"/>
    <mergeCell ref="F29:H29"/>
    <mergeCell ref="A31:D31"/>
    <mergeCell ref="E20:H20"/>
    <mergeCell ref="E23:G23"/>
    <mergeCell ref="E28:G28"/>
    <mergeCell ref="A25:G25"/>
    <mergeCell ref="A20:D20"/>
    <mergeCell ref="F21:H21"/>
    <mergeCell ref="A23:D23"/>
    <mergeCell ref="A1:F1"/>
    <mergeCell ref="F18:H18"/>
    <mergeCell ref="A2:G2"/>
    <mergeCell ref="D5:E5"/>
    <mergeCell ref="B7:B8"/>
    <mergeCell ref="E13:G13"/>
    <mergeCell ref="E15:G15"/>
    <mergeCell ref="A33:G33"/>
    <mergeCell ref="A37:G37"/>
    <mergeCell ref="A45:G45"/>
    <mergeCell ref="A51:G51"/>
    <mergeCell ref="D67:F67"/>
    <mergeCell ref="F34:H34"/>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Presentación</vt:lpstr>
      <vt:lpstr>Medidas de frecuencia</vt:lpstr>
      <vt:lpstr>SVMT códigos</vt:lpstr>
      <vt:lpstr>Medidas de comparación</vt:lpstr>
      <vt:lpstr>incipiente</vt:lpstr>
      <vt:lpstr>Tiempo</vt:lpstr>
    </vt:vector>
  </TitlesOfParts>
  <Company>oz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Zabalza</dc:creator>
  <cp:lastModifiedBy>Zabalza Mantilla, Oscar</cp:lastModifiedBy>
  <dcterms:created xsi:type="dcterms:W3CDTF">2010-12-08T19:34:45Z</dcterms:created>
  <dcterms:modified xsi:type="dcterms:W3CDTF">2015-09-14T12:57:04Z</dcterms:modified>
</cp:coreProperties>
</file>